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sylviane/Desktop/"/>
    </mc:Choice>
  </mc:AlternateContent>
  <xr:revisionPtr revIDLastSave="0" documentId="13_ncr:1_{6F9FB14C-EB72-FC41-945A-F337B8889F65}" xr6:coauthVersionLast="36" xr6:coauthVersionMax="36" xr10:uidLastSave="{00000000-0000-0000-0000-000000000000}"/>
  <bookViews>
    <workbookView xWindow="2820" yWindow="1080" windowWidth="19420" windowHeight="10420" tabRatio="789" activeTab="3" xr2:uid="{00000000-000D-0000-FFFF-FFFF00000000}"/>
  </bookViews>
  <sheets>
    <sheet name="Codification" sheetId="10" r:id="rId1"/>
    <sheet name="compte_détaillé 2018-2019" sheetId="2" r:id="rId2"/>
    <sheet name="Récapitulatif" sheetId="3" r:id="rId3"/>
    <sheet name="Bilan" sheetId="12" r:id="rId4"/>
  </sheets>
  <definedNames>
    <definedName name="_xlnm._FilterDatabase" localSheetId="1" hidden="1">'compte_détaillé 2018-2019'!$A$2:$WWM$124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D37" i="12"/>
  <c r="C37" i="12"/>
  <c r="E36" i="12"/>
  <c r="E35" i="12"/>
  <c r="E34" i="12"/>
  <c r="E33" i="12"/>
  <c r="E32" i="12"/>
  <c r="E31" i="12"/>
  <c r="E30" i="12"/>
  <c r="E29" i="12"/>
  <c r="E28" i="12"/>
  <c r="E37" i="12" s="1"/>
  <c r="D21" i="12"/>
  <c r="E21" i="12" s="1"/>
  <c r="C21" i="12"/>
  <c r="E20" i="12"/>
  <c r="E19" i="12"/>
  <c r="E18" i="12"/>
  <c r="E17" i="12"/>
  <c r="E16" i="12"/>
  <c r="E15" i="12"/>
  <c r="E14" i="12"/>
  <c r="E13" i="12"/>
  <c r="C35" i="3" l="1"/>
  <c r="C34" i="3"/>
  <c r="C33" i="3"/>
  <c r="C32" i="3"/>
  <c r="D29" i="3"/>
  <c r="D28" i="3"/>
  <c r="D27" i="3"/>
  <c r="D26" i="3"/>
  <c r="D25" i="3"/>
  <c r="D24" i="3"/>
  <c r="D23" i="3"/>
  <c r="D22" i="3"/>
  <c r="D21" i="3"/>
  <c r="D20" i="3"/>
  <c r="D19" i="3"/>
  <c r="D15" i="3"/>
  <c r="D14" i="3"/>
  <c r="D13" i="3"/>
  <c r="D12" i="3"/>
  <c r="D11" i="3"/>
  <c r="D10" i="3"/>
  <c r="D9" i="3"/>
  <c r="D8" i="3"/>
  <c r="D7" i="3"/>
  <c r="D6" i="3"/>
  <c r="D5" i="3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I6" i="2"/>
  <c r="J6" i="2"/>
  <c r="K6" i="2"/>
  <c r="L6" i="2"/>
  <c r="M6" i="2"/>
  <c r="N6" i="2"/>
  <c r="O6" i="2"/>
  <c r="P6" i="2"/>
  <c r="Q6" i="2"/>
  <c r="R6" i="2"/>
  <c r="I7" i="2"/>
  <c r="J7" i="2"/>
  <c r="K7" i="2"/>
  <c r="L7" i="2"/>
  <c r="M7" i="2"/>
  <c r="N7" i="2"/>
  <c r="O7" i="2"/>
  <c r="P7" i="2"/>
  <c r="Q7" i="2"/>
  <c r="R7" i="2"/>
  <c r="I8" i="2"/>
  <c r="J8" i="2"/>
  <c r="K8" i="2"/>
  <c r="L8" i="2"/>
  <c r="M8" i="2"/>
  <c r="N8" i="2"/>
  <c r="O8" i="2"/>
  <c r="P8" i="2"/>
  <c r="Q8" i="2"/>
  <c r="R8" i="2"/>
  <c r="I9" i="2"/>
  <c r="J9" i="2"/>
  <c r="K9" i="2"/>
  <c r="L9" i="2"/>
  <c r="M9" i="2"/>
  <c r="N9" i="2"/>
  <c r="O9" i="2"/>
  <c r="P9" i="2"/>
  <c r="Q9" i="2"/>
  <c r="R9" i="2"/>
  <c r="I10" i="2"/>
  <c r="J10" i="2"/>
  <c r="K10" i="2"/>
  <c r="L10" i="2"/>
  <c r="M10" i="2"/>
  <c r="N10" i="2"/>
  <c r="O10" i="2"/>
  <c r="P10" i="2"/>
  <c r="Q10" i="2"/>
  <c r="R10" i="2"/>
  <c r="I11" i="2"/>
  <c r="J11" i="2"/>
  <c r="K11" i="2"/>
  <c r="L11" i="2"/>
  <c r="M11" i="2"/>
  <c r="N11" i="2"/>
  <c r="O11" i="2"/>
  <c r="P11" i="2"/>
  <c r="Q11" i="2"/>
  <c r="R11" i="2"/>
  <c r="I12" i="2"/>
  <c r="J12" i="2"/>
  <c r="K12" i="2"/>
  <c r="L12" i="2"/>
  <c r="M12" i="2"/>
  <c r="N12" i="2"/>
  <c r="O12" i="2"/>
  <c r="P12" i="2"/>
  <c r="Q12" i="2"/>
  <c r="R12" i="2"/>
  <c r="I13" i="2"/>
  <c r="J13" i="2"/>
  <c r="K13" i="2"/>
  <c r="L13" i="2"/>
  <c r="M13" i="2"/>
  <c r="N13" i="2"/>
  <c r="O13" i="2"/>
  <c r="P13" i="2"/>
  <c r="Q13" i="2"/>
  <c r="R13" i="2"/>
  <c r="I14" i="2"/>
  <c r="J14" i="2"/>
  <c r="K14" i="2"/>
  <c r="L14" i="2"/>
  <c r="M14" i="2"/>
  <c r="N14" i="2"/>
  <c r="O14" i="2"/>
  <c r="P14" i="2"/>
  <c r="Q14" i="2"/>
  <c r="R14" i="2"/>
  <c r="I15" i="2"/>
  <c r="J15" i="2"/>
  <c r="K15" i="2"/>
  <c r="L15" i="2"/>
  <c r="M15" i="2"/>
  <c r="N15" i="2"/>
  <c r="O15" i="2"/>
  <c r="P15" i="2"/>
  <c r="Q15" i="2"/>
  <c r="R15" i="2"/>
  <c r="I16" i="2"/>
  <c r="J16" i="2"/>
  <c r="K16" i="2"/>
  <c r="L16" i="2"/>
  <c r="M16" i="2"/>
  <c r="N16" i="2"/>
  <c r="O16" i="2"/>
  <c r="P16" i="2"/>
  <c r="Q16" i="2"/>
  <c r="R16" i="2"/>
  <c r="I17" i="2"/>
  <c r="J17" i="2"/>
  <c r="K17" i="2"/>
  <c r="L17" i="2"/>
  <c r="M17" i="2"/>
  <c r="N17" i="2"/>
  <c r="O17" i="2"/>
  <c r="P17" i="2"/>
  <c r="Q17" i="2"/>
  <c r="R17" i="2"/>
  <c r="I18" i="2"/>
  <c r="J18" i="2"/>
  <c r="K18" i="2"/>
  <c r="L18" i="2"/>
  <c r="M18" i="2"/>
  <c r="N18" i="2"/>
  <c r="O18" i="2"/>
  <c r="P18" i="2"/>
  <c r="Q18" i="2"/>
  <c r="R18" i="2"/>
  <c r="I19" i="2"/>
  <c r="J19" i="2"/>
  <c r="K19" i="2"/>
  <c r="L19" i="2"/>
  <c r="M19" i="2"/>
  <c r="N19" i="2"/>
  <c r="O19" i="2"/>
  <c r="P19" i="2"/>
  <c r="Q19" i="2"/>
  <c r="R19" i="2"/>
  <c r="I20" i="2"/>
  <c r="J20" i="2"/>
  <c r="K20" i="2"/>
  <c r="L20" i="2"/>
  <c r="M20" i="2"/>
  <c r="N20" i="2"/>
  <c r="O20" i="2"/>
  <c r="P20" i="2"/>
  <c r="Q20" i="2"/>
  <c r="R20" i="2"/>
  <c r="I21" i="2"/>
  <c r="J21" i="2"/>
  <c r="K21" i="2"/>
  <c r="L21" i="2"/>
  <c r="M21" i="2"/>
  <c r="N21" i="2"/>
  <c r="O21" i="2"/>
  <c r="P21" i="2"/>
  <c r="Q21" i="2"/>
  <c r="R21" i="2"/>
  <c r="I22" i="2"/>
  <c r="J22" i="2"/>
  <c r="K22" i="2"/>
  <c r="L22" i="2"/>
  <c r="M22" i="2"/>
  <c r="N22" i="2"/>
  <c r="O22" i="2"/>
  <c r="P22" i="2"/>
  <c r="Q22" i="2"/>
  <c r="R22" i="2"/>
  <c r="I23" i="2"/>
  <c r="J23" i="2"/>
  <c r="K23" i="2"/>
  <c r="L23" i="2"/>
  <c r="M23" i="2"/>
  <c r="N23" i="2"/>
  <c r="O23" i="2"/>
  <c r="P23" i="2"/>
  <c r="Q23" i="2"/>
  <c r="R23" i="2"/>
  <c r="I24" i="2"/>
  <c r="J24" i="2"/>
  <c r="K24" i="2"/>
  <c r="L24" i="2"/>
  <c r="M24" i="2"/>
  <c r="N24" i="2"/>
  <c r="O24" i="2"/>
  <c r="P24" i="2"/>
  <c r="Q24" i="2"/>
  <c r="R24" i="2"/>
  <c r="I25" i="2"/>
  <c r="J25" i="2"/>
  <c r="K25" i="2"/>
  <c r="L25" i="2"/>
  <c r="M25" i="2"/>
  <c r="N25" i="2"/>
  <c r="O25" i="2"/>
  <c r="P25" i="2"/>
  <c r="Q25" i="2"/>
  <c r="R25" i="2"/>
  <c r="I26" i="2"/>
  <c r="J26" i="2"/>
  <c r="K26" i="2"/>
  <c r="L26" i="2"/>
  <c r="M26" i="2"/>
  <c r="N26" i="2"/>
  <c r="O26" i="2"/>
  <c r="P26" i="2"/>
  <c r="Q26" i="2"/>
  <c r="R26" i="2"/>
  <c r="I27" i="2"/>
  <c r="J27" i="2"/>
  <c r="K27" i="2"/>
  <c r="L27" i="2"/>
  <c r="M27" i="2"/>
  <c r="N27" i="2"/>
  <c r="O27" i="2"/>
  <c r="P27" i="2"/>
  <c r="Q27" i="2"/>
  <c r="R27" i="2"/>
  <c r="I28" i="2"/>
  <c r="J28" i="2"/>
  <c r="K28" i="2"/>
  <c r="L28" i="2"/>
  <c r="M28" i="2"/>
  <c r="N28" i="2"/>
  <c r="O28" i="2"/>
  <c r="P28" i="2"/>
  <c r="Q28" i="2"/>
  <c r="R28" i="2"/>
  <c r="I29" i="2"/>
  <c r="J29" i="2"/>
  <c r="K29" i="2"/>
  <c r="L29" i="2"/>
  <c r="M29" i="2"/>
  <c r="N29" i="2"/>
  <c r="O29" i="2"/>
  <c r="P29" i="2"/>
  <c r="Q29" i="2"/>
  <c r="R29" i="2"/>
  <c r="I30" i="2"/>
  <c r="J30" i="2"/>
  <c r="K30" i="2"/>
  <c r="L30" i="2"/>
  <c r="M30" i="2"/>
  <c r="N30" i="2"/>
  <c r="O30" i="2"/>
  <c r="P30" i="2"/>
  <c r="Q30" i="2"/>
  <c r="R30" i="2"/>
  <c r="I31" i="2"/>
  <c r="J31" i="2"/>
  <c r="K31" i="2"/>
  <c r="L31" i="2"/>
  <c r="M31" i="2"/>
  <c r="N31" i="2"/>
  <c r="O31" i="2"/>
  <c r="P31" i="2"/>
  <c r="Q31" i="2"/>
  <c r="R31" i="2"/>
  <c r="I32" i="2"/>
  <c r="J32" i="2"/>
  <c r="K32" i="2"/>
  <c r="L32" i="2"/>
  <c r="M32" i="2"/>
  <c r="N32" i="2"/>
  <c r="O32" i="2"/>
  <c r="P32" i="2"/>
  <c r="Q32" i="2"/>
  <c r="R32" i="2"/>
  <c r="I33" i="2"/>
  <c r="J33" i="2"/>
  <c r="K33" i="2"/>
  <c r="L33" i="2"/>
  <c r="M33" i="2"/>
  <c r="N33" i="2"/>
  <c r="O33" i="2"/>
  <c r="P33" i="2"/>
  <c r="Q33" i="2"/>
  <c r="R33" i="2"/>
  <c r="I34" i="2"/>
  <c r="J34" i="2"/>
  <c r="K34" i="2"/>
  <c r="L34" i="2"/>
  <c r="M34" i="2"/>
  <c r="N34" i="2"/>
  <c r="O34" i="2"/>
  <c r="P34" i="2"/>
  <c r="Q34" i="2"/>
  <c r="R34" i="2"/>
  <c r="I35" i="2"/>
  <c r="J35" i="2"/>
  <c r="K35" i="2"/>
  <c r="L35" i="2"/>
  <c r="M35" i="2"/>
  <c r="N35" i="2"/>
  <c r="O35" i="2"/>
  <c r="P35" i="2"/>
  <c r="Q35" i="2"/>
  <c r="R35" i="2"/>
  <c r="I36" i="2"/>
  <c r="J36" i="2"/>
  <c r="K36" i="2"/>
  <c r="L36" i="2"/>
  <c r="M36" i="2"/>
  <c r="N36" i="2"/>
  <c r="O36" i="2"/>
  <c r="P36" i="2"/>
  <c r="Q36" i="2"/>
  <c r="R36" i="2"/>
  <c r="I37" i="2"/>
  <c r="J37" i="2"/>
  <c r="K37" i="2"/>
  <c r="L37" i="2"/>
  <c r="M37" i="2"/>
  <c r="N37" i="2"/>
  <c r="O37" i="2"/>
  <c r="P37" i="2"/>
  <c r="Q37" i="2"/>
  <c r="R37" i="2"/>
  <c r="I38" i="2"/>
  <c r="J38" i="2"/>
  <c r="K38" i="2"/>
  <c r="L38" i="2"/>
  <c r="M38" i="2"/>
  <c r="N38" i="2"/>
  <c r="O38" i="2"/>
  <c r="P38" i="2"/>
  <c r="Q38" i="2"/>
  <c r="R38" i="2"/>
  <c r="I39" i="2"/>
  <c r="J39" i="2"/>
  <c r="K39" i="2"/>
  <c r="L39" i="2"/>
  <c r="M39" i="2"/>
  <c r="N39" i="2"/>
  <c r="O39" i="2"/>
  <c r="P39" i="2"/>
  <c r="Q39" i="2"/>
  <c r="R39" i="2"/>
  <c r="I40" i="2"/>
  <c r="J40" i="2"/>
  <c r="K40" i="2"/>
  <c r="L40" i="2"/>
  <c r="M40" i="2"/>
  <c r="N40" i="2"/>
  <c r="O40" i="2"/>
  <c r="P40" i="2"/>
  <c r="Q40" i="2"/>
  <c r="R40" i="2"/>
  <c r="I41" i="2"/>
  <c r="J41" i="2"/>
  <c r="K41" i="2"/>
  <c r="L41" i="2"/>
  <c r="M41" i="2"/>
  <c r="N41" i="2"/>
  <c r="O41" i="2"/>
  <c r="P41" i="2"/>
  <c r="Q41" i="2"/>
  <c r="R41" i="2"/>
  <c r="I42" i="2"/>
  <c r="J42" i="2"/>
  <c r="K42" i="2"/>
  <c r="L42" i="2"/>
  <c r="M42" i="2"/>
  <c r="N42" i="2"/>
  <c r="O42" i="2"/>
  <c r="P42" i="2"/>
  <c r="Q42" i="2"/>
  <c r="R42" i="2"/>
  <c r="I43" i="2"/>
  <c r="J43" i="2"/>
  <c r="K43" i="2"/>
  <c r="L43" i="2"/>
  <c r="M43" i="2"/>
  <c r="N43" i="2"/>
  <c r="O43" i="2"/>
  <c r="P43" i="2"/>
  <c r="Q43" i="2"/>
  <c r="R43" i="2"/>
  <c r="I44" i="2"/>
  <c r="J44" i="2"/>
  <c r="K44" i="2"/>
  <c r="L44" i="2"/>
  <c r="M44" i="2"/>
  <c r="N44" i="2"/>
  <c r="O44" i="2"/>
  <c r="P44" i="2"/>
  <c r="Q44" i="2"/>
  <c r="R44" i="2"/>
  <c r="I45" i="2"/>
  <c r="J45" i="2"/>
  <c r="K45" i="2"/>
  <c r="L45" i="2"/>
  <c r="M45" i="2"/>
  <c r="N45" i="2"/>
  <c r="O45" i="2"/>
  <c r="P45" i="2"/>
  <c r="Q45" i="2"/>
  <c r="R45" i="2"/>
  <c r="I46" i="2"/>
  <c r="J46" i="2"/>
  <c r="K46" i="2"/>
  <c r="L46" i="2"/>
  <c r="M46" i="2"/>
  <c r="N46" i="2"/>
  <c r="O46" i="2"/>
  <c r="P46" i="2"/>
  <c r="Q46" i="2"/>
  <c r="R46" i="2"/>
  <c r="I47" i="2"/>
  <c r="J47" i="2"/>
  <c r="K47" i="2"/>
  <c r="L47" i="2"/>
  <c r="M47" i="2"/>
  <c r="N47" i="2"/>
  <c r="O47" i="2"/>
  <c r="P47" i="2"/>
  <c r="Q47" i="2"/>
  <c r="R47" i="2"/>
  <c r="I48" i="2"/>
  <c r="J48" i="2"/>
  <c r="K48" i="2"/>
  <c r="L48" i="2"/>
  <c r="M48" i="2"/>
  <c r="N48" i="2"/>
  <c r="O48" i="2"/>
  <c r="P48" i="2"/>
  <c r="Q48" i="2"/>
  <c r="R48" i="2"/>
  <c r="I49" i="2"/>
  <c r="J49" i="2"/>
  <c r="K49" i="2"/>
  <c r="L49" i="2"/>
  <c r="M49" i="2"/>
  <c r="N49" i="2"/>
  <c r="O49" i="2"/>
  <c r="P49" i="2"/>
  <c r="Q49" i="2"/>
  <c r="R49" i="2"/>
  <c r="I50" i="2"/>
  <c r="J50" i="2"/>
  <c r="K50" i="2"/>
  <c r="L50" i="2"/>
  <c r="M50" i="2"/>
  <c r="N50" i="2"/>
  <c r="O50" i="2"/>
  <c r="P50" i="2"/>
  <c r="Q50" i="2"/>
  <c r="R50" i="2"/>
  <c r="I51" i="2"/>
  <c r="J51" i="2"/>
  <c r="K51" i="2"/>
  <c r="L51" i="2"/>
  <c r="M51" i="2"/>
  <c r="N51" i="2"/>
  <c r="O51" i="2"/>
  <c r="P51" i="2"/>
  <c r="Q51" i="2"/>
  <c r="R51" i="2"/>
  <c r="I52" i="2"/>
  <c r="J52" i="2"/>
  <c r="K52" i="2"/>
  <c r="L52" i="2"/>
  <c r="M52" i="2"/>
  <c r="N52" i="2"/>
  <c r="O52" i="2"/>
  <c r="P52" i="2"/>
  <c r="Q52" i="2"/>
  <c r="R52" i="2"/>
  <c r="I53" i="2"/>
  <c r="J53" i="2"/>
  <c r="K53" i="2"/>
  <c r="L53" i="2"/>
  <c r="M53" i="2"/>
  <c r="N53" i="2"/>
  <c r="O53" i="2"/>
  <c r="P53" i="2"/>
  <c r="Q53" i="2"/>
  <c r="R53" i="2"/>
  <c r="I54" i="2"/>
  <c r="J54" i="2"/>
  <c r="K54" i="2"/>
  <c r="L54" i="2"/>
  <c r="M54" i="2"/>
  <c r="N54" i="2"/>
  <c r="O54" i="2"/>
  <c r="P54" i="2"/>
  <c r="Q54" i="2"/>
  <c r="R54" i="2"/>
  <c r="I55" i="2"/>
  <c r="J55" i="2"/>
  <c r="K55" i="2"/>
  <c r="L55" i="2"/>
  <c r="M55" i="2"/>
  <c r="N55" i="2"/>
  <c r="O55" i="2"/>
  <c r="P55" i="2"/>
  <c r="Q55" i="2"/>
  <c r="R55" i="2"/>
  <c r="I56" i="2"/>
  <c r="J56" i="2"/>
  <c r="K56" i="2"/>
  <c r="L56" i="2"/>
  <c r="M56" i="2"/>
  <c r="N56" i="2"/>
  <c r="O56" i="2"/>
  <c r="P56" i="2"/>
  <c r="Q56" i="2"/>
  <c r="R56" i="2"/>
  <c r="I57" i="2"/>
  <c r="J57" i="2"/>
  <c r="K57" i="2"/>
  <c r="L57" i="2"/>
  <c r="M57" i="2"/>
  <c r="N57" i="2"/>
  <c r="O57" i="2"/>
  <c r="P57" i="2"/>
  <c r="Q57" i="2"/>
  <c r="R57" i="2"/>
  <c r="I58" i="2"/>
  <c r="J58" i="2"/>
  <c r="K58" i="2"/>
  <c r="L58" i="2"/>
  <c r="M58" i="2"/>
  <c r="N58" i="2"/>
  <c r="O58" i="2"/>
  <c r="P58" i="2"/>
  <c r="Q58" i="2"/>
  <c r="R58" i="2"/>
  <c r="I59" i="2"/>
  <c r="J59" i="2"/>
  <c r="K59" i="2"/>
  <c r="L59" i="2"/>
  <c r="M59" i="2"/>
  <c r="N59" i="2"/>
  <c r="O59" i="2"/>
  <c r="P59" i="2"/>
  <c r="Q59" i="2"/>
  <c r="R59" i="2"/>
  <c r="I60" i="2"/>
  <c r="J60" i="2"/>
  <c r="K60" i="2"/>
  <c r="L60" i="2"/>
  <c r="M60" i="2"/>
  <c r="N60" i="2"/>
  <c r="O60" i="2"/>
  <c r="P60" i="2"/>
  <c r="Q60" i="2"/>
  <c r="R60" i="2"/>
  <c r="I61" i="2"/>
  <c r="J61" i="2"/>
  <c r="K61" i="2"/>
  <c r="L61" i="2"/>
  <c r="M61" i="2"/>
  <c r="N61" i="2"/>
  <c r="O61" i="2"/>
  <c r="P61" i="2"/>
  <c r="Q61" i="2"/>
  <c r="R61" i="2"/>
  <c r="I62" i="2"/>
  <c r="J62" i="2"/>
  <c r="K62" i="2"/>
  <c r="L62" i="2"/>
  <c r="M62" i="2"/>
  <c r="N62" i="2"/>
  <c r="O62" i="2"/>
  <c r="P62" i="2"/>
  <c r="Q62" i="2"/>
  <c r="R62" i="2"/>
  <c r="I63" i="2"/>
  <c r="J63" i="2"/>
  <c r="K63" i="2"/>
  <c r="L63" i="2"/>
  <c r="M63" i="2"/>
  <c r="N63" i="2"/>
  <c r="O63" i="2"/>
  <c r="P63" i="2"/>
  <c r="Q63" i="2"/>
  <c r="R63" i="2"/>
  <c r="I64" i="2"/>
  <c r="J64" i="2"/>
  <c r="K64" i="2"/>
  <c r="L64" i="2"/>
  <c r="M64" i="2"/>
  <c r="N64" i="2"/>
  <c r="O64" i="2"/>
  <c r="P64" i="2"/>
  <c r="Q64" i="2"/>
  <c r="R64" i="2"/>
  <c r="I65" i="2"/>
  <c r="J65" i="2"/>
  <c r="K65" i="2"/>
  <c r="L65" i="2"/>
  <c r="M65" i="2"/>
  <c r="N65" i="2"/>
  <c r="O65" i="2"/>
  <c r="P65" i="2"/>
  <c r="Q65" i="2"/>
  <c r="R65" i="2"/>
  <c r="I66" i="2"/>
  <c r="J66" i="2"/>
  <c r="K66" i="2"/>
  <c r="L66" i="2"/>
  <c r="M66" i="2"/>
  <c r="N66" i="2"/>
  <c r="O66" i="2"/>
  <c r="P66" i="2"/>
  <c r="Q66" i="2"/>
  <c r="R66" i="2"/>
  <c r="I67" i="2"/>
  <c r="J67" i="2"/>
  <c r="K67" i="2"/>
  <c r="L67" i="2"/>
  <c r="M67" i="2"/>
  <c r="N67" i="2"/>
  <c r="O67" i="2"/>
  <c r="P67" i="2"/>
  <c r="Q67" i="2"/>
  <c r="R67" i="2"/>
  <c r="I68" i="2"/>
  <c r="J68" i="2"/>
  <c r="K68" i="2"/>
  <c r="L68" i="2"/>
  <c r="M68" i="2"/>
  <c r="N68" i="2"/>
  <c r="O68" i="2"/>
  <c r="P68" i="2"/>
  <c r="Q68" i="2"/>
  <c r="R68" i="2"/>
  <c r="I69" i="2"/>
  <c r="J69" i="2"/>
  <c r="K69" i="2"/>
  <c r="L69" i="2"/>
  <c r="M69" i="2"/>
  <c r="N69" i="2"/>
  <c r="O69" i="2"/>
  <c r="P69" i="2"/>
  <c r="Q69" i="2"/>
  <c r="R69" i="2"/>
  <c r="I70" i="2"/>
  <c r="J70" i="2"/>
  <c r="K70" i="2"/>
  <c r="L70" i="2"/>
  <c r="M70" i="2"/>
  <c r="N70" i="2"/>
  <c r="O70" i="2"/>
  <c r="P70" i="2"/>
  <c r="Q70" i="2"/>
  <c r="R70" i="2"/>
  <c r="I71" i="2"/>
  <c r="J71" i="2"/>
  <c r="K71" i="2"/>
  <c r="L71" i="2"/>
  <c r="M71" i="2"/>
  <c r="N71" i="2"/>
  <c r="O71" i="2"/>
  <c r="P71" i="2"/>
  <c r="Q71" i="2"/>
  <c r="R71" i="2"/>
  <c r="I72" i="2"/>
  <c r="J72" i="2"/>
  <c r="K72" i="2"/>
  <c r="L72" i="2"/>
  <c r="M72" i="2"/>
  <c r="N72" i="2"/>
  <c r="O72" i="2"/>
  <c r="P72" i="2"/>
  <c r="Q72" i="2"/>
  <c r="R72" i="2"/>
  <c r="I73" i="2"/>
  <c r="J73" i="2"/>
  <c r="K73" i="2"/>
  <c r="L73" i="2"/>
  <c r="M73" i="2"/>
  <c r="N73" i="2"/>
  <c r="O73" i="2"/>
  <c r="P73" i="2"/>
  <c r="Q73" i="2"/>
  <c r="R73" i="2"/>
  <c r="I74" i="2"/>
  <c r="J74" i="2"/>
  <c r="K74" i="2"/>
  <c r="L74" i="2"/>
  <c r="M74" i="2"/>
  <c r="N74" i="2"/>
  <c r="O74" i="2"/>
  <c r="P74" i="2"/>
  <c r="Q74" i="2"/>
  <c r="R74" i="2"/>
  <c r="I75" i="2"/>
  <c r="J75" i="2"/>
  <c r="K75" i="2"/>
  <c r="L75" i="2"/>
  <c r="M75" i="2"/>
  <c r="N75" i="2"/>
  <c r="O75" i="2"/>
  <c r="P75" i="2"/>
  <c r="Q75" i="2"/>
  <c r="R75" i="2"/>
  <c r="I76" i="2"/>
  <c r="J76" i="2"/>
  <c r="K76" i="2"/>
  <c r="L76" i="2"/>
  <c r="M76" i="2"/>
  <c r="N76" i="2"/>
  <c r="O76" i="2"/>
  <c r="P76" i="2"/>
  <c r="Q76" i="2"/>
  <c r="R76" i="2"/>
  <c r="I77" i="2"/>
  <c r="J77" i="2"/>
  <c r="K77" i="2"/>
  <c r="L77" i="2"/>
  <c r="M77" i="2"/>
  <c r="N77" i="2"/>
  <c r="O77" i="2"/>
  <c r="P77" i="2"/>
  <c r="Q77" i="2"/>
  <c r="R77" i="2"/>
  <c r="I78" i="2"/>
  <c r="J78" i="2"/>
  <c r="K78" i="2"/>
  <c r="L78" i="2"/>
  <c r="M78" i="2"/>
  <c r="N78" i="2"/>
  <c r="O78" i="2"/>
  <c r="P78" i="2"/>
  <c r="Q78" i="2"/>
  <c r="R78" i="2"/>
  <c r="I79" i="2"/>
  <c r="J79" i="2"/>
  <c r="K79" i="2"/>
  <c r="L79" i="2"/>
  <c r="M79" i="2"/>
  <c r="N79" i="2"/>
  <c r="O79" i="2"/>
  <c r="P79" i="2"/>
  <c r="Q79" i="2"/>
  <c r="R79" i="2"/>
  <c r="I80" i="2"/>
  <c r="J80" i="2"/>
  <c r="K80" i="2"/>
  <c r="L80" i="2"/>
  <c r="M80" i="2"/>
  <c r="N80" i="2"/>
  <c r="O80" i="2"/>
  <c r="P80" i="2"/>
  <c r="Q80" i="2"/>
  <c r="R80" i="2"/>
  <c r="I81" i="2"/>
  <c r="J81" i="2"/>
  <c r="K81" i="2"/>
  <c r="L81" i="2"/>
  <c r="M81" i="2"/>
  <c r="N81" i="2"/>
  <c r="O81" i="2"/>
  <c r="P81" i="2"/>
  <c r="Q81" i="2"/>
  <c r="R81" i="2"/>
  <c r="I82" i="2"/>
  <c r="J82" i="2"/>
  <c r="K82" i="2"/>
  <c r="L82" i="2"/>
  <c r="M82" i="2"/>
  <c r="N82" i="2"/>
  <c r="O82" i="2"/>
  <c r="P82" i="2"/>
  <c r="Q82" i="2"/>
  <c r="R82" i="2"/>
  <c r="I83" i="2"/>
  <c r="J83" i="2"/>
  <c r="K83" i="2"/>
  <c r="L83" i="2"/>
  <c r="M83" i="2"/>
  <c r="N83" i="2"/>
  <c r="O83" i="2"/>
  <c r="P83" i="2"/>
  <c r="Q83" i="2"/>
  <c r="R83" i="2"/>
  <c r="I84" i="2"/>
  <c r="J84" i="2"/>
  <c r="K84" i="2"/>
  <c r="L84" i="2"/>
  <c r="M84" i="2"/>
  <c r="N84" i="2"/>
  <c r="O84" i="2"/>
  <c r="P84" i="2"/>
  <c r="Q84" i="2"/>
  <c r="R84" i="2"/>
  <c r="I85" i="2"/>
  <c r="J85" i="2"/>
  <c r="K85" i="2"/>
  <c r="L85" i="2"/>
  <c r="M85" i="2"/>
  <c r="N85" i="2"/>
  <c r="O85" i="2"/>
  <c r="P85" i="2"/>
  <c r="Q85" i="2"/>
  <c r="R85" i="2"/>
  <c r="I86" i="2"/>
  <c r="J86" i="2"/>
  <c r="K86" i="2"/>
  <c r="L86" i="2"/>
  <c r="M86" i="2"/>
  <c r="N86" i="2"/>
  <c r="O86" i="2"/>
  <c r="P86" i="2"/>
  <c r="Q86" i="2"/>
  <c r="R86" i="2"/>
  <c r="I87" i="2"/>
  <c r="J87" i="2"/>
  <c r="K87" i="2"/>
  <c r="L87" i="2"/>
  <c r="M87" i="2"/>
  <c r="N87" i="2"/>
  <c r="O87" i="2"/>
  <c r="P87" i="2"/>
  <c r="Q87" i="2"/>
  <c r="R87" i="2"/>
  <c r="I88" i="2"/>
  <c r="J88" i="2"/>
  <c r="K88" i="2"/>
  <c r="L88" i="2"/>
  <c r="M88" i="2"/>
  <c r="N88" i="2"/>
  <c r="O88" i="2"/>
  <c r="P88" i="2"/>
  <c r="Q88" i="2"/>
  <c r="R88" i="2"/>
  <c r="I89" i="2"/>
  <c r="J89" i="2"/>
  <c r="K89" i="2"/>
  <c r="L89" i="2"/>
  <c r="M89" i="2"/>
  <c r="N89" i="2"/>
  <c r="O89" i="2"/>
  <c r="P89" i="2"/>
  <c r="Q89" i="2"/>
  <c r="R89" i="2"/>
  <c r="I90" i="2"/>
  <c r="J90" i="2"/>
  <c r="K90" i="2"/>
  <c r="L90" i="2"/>
  <c r="M90" i="2"/>
  <c r="N90" i="2"/>
  <c r="O90" i="2"/>
  <c r="P90" i="2"/>
  <c r="Q90" i="2"/>
  <c r="R90" i="2"/>
  <c r="I91" i="2"/>
  <c r="J91" i="2"/>
  <c r="K91" i="2"/>
  <c r="L91" i="2"/>
  <c r="M91" i="2"/>
  <c r="N91" i="2"/>
  <c r="O91" i="2"/>
  <c r="P91" i="2"/>
  <c r="Q91" i="2"/>
  <c r="R91" i="2"/>
  <c r="I92" i="2"/>
  <c r="J92" i="2"/>
  <c r="K92" i="2"/>
  <c r="L92" i="2"/>
  <c r="M92" i="2"/>
  <c r="N92" i="2"/>
  <c r="O92" i="2"/>
  <c r="P92" i="2"/>
  <c r="Q92" i="2"/>
  <c r="R92" i="2"/>
  <c r="I93" i="2"/>
  <c r="J93" i="2"/>
  <c r="K93" i="2"/>
  <c r="L93" i="2"/>
  <c r="M93" i="2"/>
  <c r="N93" i="2"/>
  <c r="O93" i="2"/>
  <c r="P93" i="2"/>
  <c r="Q93" i="2"/>
  <c r="R93" i="2"/>
  <c r="I94" i="2"/>
  <c r="J94" i="2"/>
  <c r="K94" i="2"/>
  <c r="L94" i="2"/>
  <c r="M94" i="2"/>
  <c r="N94" i="2"/>
  <c r="O94" i="2"/>
  <c r="P94" i="2"/>
  <c r="Q94" i="2"/>
  <c r="R94" i="2"/>
  <c r="I95" i="2"/>
  <c r="J95" i="2"/>
  <c r="K95" i="2"/>
  <c r="L95" i="2"/>
  <c r="M95" i="2"/>
  <c r="N95" i="2"/>
  <c r="O95" i="2"/>
  <c r="P95" i="2"/>
  <c r="Q95" i="2"/>
  <c r="R95" i="2"/>
  <c r="I96" i="2"/>
  <c r="J96" i="2"/>
  <c r="K96" i="2"/>
  <c r="L96" i="2"/>
  <c r="M96" i="2"/>
  <c r="N96" i="2"/>
  <c r="O96" i="2"/>
  <c r="P96" i="2"/>
  <c r="Q96" i="2"/>
  <c r="R96" i="2"/>
  <c r="I97" i="2"/>
  <c r="J97" i="2"/>
  <c r="K97" i="2"/>
  <c r="L97" i="2"/>
  <c r="M97" i="2"/>
  <c r="N97" i="2"/>
  <c r="O97" i="2"/>
  <c r="P97" i="2"/>
  <c r="Q97" i="2"/>
  <c r="R97" i="2"/>
  <c r="I98" i="2"/>
  <c r="J98" i="2"/>
  <c r="K98" i="2"/>
  <c r="L98" i="2"/>
  <c r="M98" i="2"/>
  <c r="N98" i="2"/>
  <c r="O98" i="2"/>
  <c r="P98" i="2"/>
  <c r="Q98" i="2"/>
  <c r="R98" i="2"/>
  <c r="I99" i="2"/>
  <c r="J99" i="2"/>
  <c r="K99" i="2"/>
  <c r="L99" i="2"/>
  <c r="M99" i="2"/>
  <c r="N99" i="2"/>
  <c r="O99" i="2"/>
  <c r="P99" i="2"/>
  <c r="Q99" i="2"/>
  <c r="R99" i="2"/>
  <c r="I100" i="2"/>
  <c r="J100" i="2"/>
  <c r="K100" i="2"/>
  <c r="L100" i="2"/>
  <c r="M100" i="2"/>
  <c r="N100" i="2"/>
  <c r="O100" i="2"/>
  <c r="P100" i="2"/>
  <c r="Q100" i="2"/>
  <c r="R100" i="2"/>
  <c r="I101" i="2"/>
  <c r="J101" i="2"/>
  <c r="K101" i="2"/>
  <c r="L101" i="2"/>
  <c r="M101" i="2"/>
  <c r="N101" i="2"/>
  <c r="O101" i="2"/>
  <c r="P101" i="2"/>
  <c r="Q101" i="2"/>
  <c r="R101" i="2"/>
  <c r="I102" i="2"/>
  <c r="J102" i="2"/>
  <c r="K102" i="2"/>
  <c r="L102" i="2"/>
  <c r="M102" i="2"/>
  <c r="N102" i="2"/>
  <c r="O102" i="2"/>
  <c r="P102" i="2"/>
  <c r="Q102" i="2"/>
  <c r="R102" i="2"/>
  <c r="I103" i="2"/>
  <c r="J103" i="2"/>
  <c r="K103" i="2"/>
  <c r="L103" i="2"/>
  <c r="M103" i="2"/>
  <c r="N103" i="2"/>
  <c r="O103" i="2"/>
  <c r="P103" i="2"/>
  <c r="Q103" i="2"/>
  <c r="R103" i="2"/>
  <c r="I104" i="2"/>
  <c r="J104" i="2"/>
  <c r="K104" i="2"/>
  <c r="L104" i="2"/>
  <c r="M104" i="2"/>
  <c r="N104" i="2"/>
  <c r="O104" i="2"/>
  <c r="P104" i="2"/>
  <c r="Q104" i="2"/>
  <c r="R104" i="2"/>
  <c r="I105" i="2"/>
  <c r="J105" i="2"/>
  <c r="K105" i="2"/>
  <c r="L105" i="2"/>
  <c r="M105" i="2"/>
  <c r="N105" i="2"/>
  <c r="O105" i="2"/>
  <c r="P105" i="2"/>
  <c r="Q105" i="2"/>
  <c r="R105" i="2"/>
  <c r="I106" i="2"/>
  <c r="J106" i="2"/>
  <c r="K106" i="2"/>
  <c r="L106" i="2"/>
  <c r="M106" i="2"/>
  <c r="N106" i="2"/>
  <c r="O106" i="2"/>
  <c r="P106" i="2"/>
  <c r="Q106" i="2"/>
  <c r="R106" i="2"/>
  <c r="I107" i="2"/>
  <c r="J107" i="2"/>
  <c r="K107" i="2"/>
  <c r="L107" i="2"/>
  <c r="M107" i="2"/>
  <c r="N107" i="2"/>
  <c r="O107" i="2"/>
  <c r="P107" i="2"/>
  <c r="Q107" i="2"/>
  <c r="R107" i="2"/>
  <c r="I108" i="2"/>
  <c r="J108" i="2"/>
  <c r="K108" i="2"/>
  <c r="L108" i="2"/>
  <c r="M108" i="2"/>
  <c r="N108" i="2"/>
  <c r="O108" i="2"/>
  <c r="P108" i="2"/>
  <c r="Q108" i="2"/>
  <c r="R108" i="2"/>
  <c r="I109" i="2"/>
  <c r="J109" i="2"/>
  <c r="K109" i="2"/>
  <c r="L109" i="2"/>
  <c r="M109" i="2"/>
  <c r="N109" i="2"/>
  <c r="O109" i="2"/>
  <c r="P109" i="2"/>
  <c r="Q109" i="2"/>
  <c r="R109" i="2"/>
  <c r="I110" i="2"/>
  <c r="J110" i="2"/>
  <c r="K110" i="2"/>
  <c r="L110" i="2"/>
  <c r="M110" i="2"/>
  <c r="N110" i="2"/>
  <c r="O110" i="2"/>
  <c r="P110" i="2"/>
  <c r="Q110" i="2"/>
  <c r="R110" i="2"/>
  <c r="I111" i="2"/>
  <c r="J111" i="2"/>
  <c r="K111" i="2"/>
  <c r="L111" i="2"/>
  <c r="M111" i="2"/>
  <c r="N111" i="2"/>
  <c r="O111" i="2"/>
  <c r="P111" i="2"/>
  <c r="Q111" i="2"/>
  <c r="R111" i="2"/>
  <c r="I112" i="2"/>
  <c r="J112" i="2"/>
  <c r="K112" i="2"/>
  <c r="L112" i="2"/>
  <c r="M112" i="2"/>
  <c r="N112" i="2"/>
  <c r="O112" i="2"/>
  <c r="P112" i="2"/>
  <c r="Q112" i="2"/>
  <c r="R112" i="2"/>
  <c r="I113" i="2"/>
  <c r="J113" i="2"/>
  <c r="K113" i="2"/>
  <c r="L113" i="2"/>
  <c r="M113" i="2"/>
  <c r="N113" i="2"/>
  <c r="O113" i="2"/>
  <c r="P113" i="2"/>
  <c r="Q113" i="2"/>
  <c r="R113" i="2"/>
  <c r="I114" i="2"/>
  <c r="J114" i="2"/>
  <c r="K114" i="2"/>
  <c r="L114" i="2"/>
  <c r="M114" i="2"/>
  <c r="N114" i="2"/>
  <c r="O114" i="2"/>
  <c r="P114" i="2"/>
  <c r="Q114" i="2"/>
  <c r="R114" i="2"/>
  <c r="I115" i="2"/>
  <c r="J115" i="2"/>
  <c r="K115" i="2"/>
  <c r="L115" i="2"/>
  <c r="M115" i="2"/>
  <c r="N115" i="2"/>
  <c r="O115" i="2"/>
  <c r="P115" i="2"/>
  <c r="Q115" i="2"/>
  <c r="R115" i="2"/>
  <c r="I116" i="2"/>
  <c r="J116" i="2"/>
  <c r="K116" i="2"/>
  <c r="L116" i="2"/>
  <c r="M116" i="2"/>
  <c r="N116" i="2"/>
  <c r="O116" i="2"/>
  <c r="P116" i="2"/>
  <c r="Q116" i="2"/>
  <c r="R116" i="2"/>
  <c r="I117" i="2"/>
  <c r="J117" i="2"/>
  <c r="K117" i="2"/>
  <c r="L117" i="2"/>
  <c r="M117" i="2"/>
  <c r="N117" i="2"/>
  <c r="O117" i="2"/>
  <c r="P117" i="2"/>
  <c r="Q117" i="2"/>
  <c r="R117" i="2"/>
  <c r="I118" i="2"/>
  <c r="J118" i="2"/>
  <c r="K118" i="2"/>
  <c r="L118" i="2"/>
  <c r="M118" i="2"/>
  <c r="N118" i="2"/>
  <c r="O118" i="2"/>
  <c r="P118" i="2"/>
  <c r="Q118" i="2"/>
  <c r="R118" i="2"/>
  <c r="S66" i="2"/>
  <c r="S67" i="2"/>
  <c r="S119" i="2" s="1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I5" i="2"/>
  <c r="I119" i="2" s="1"/>
  <c r="G120" i="2"/>
  <c r="P121" i="2" s="1"/>
  <c r="D120" i="2"/>
  <c r="Z121" i="2" s="1"/>
  <c r="AC118" i="2"/>
  <c r="AB118" i="2"/>
  <c r="AA118" i="2"/>
  <c r="Z118" i="2"/>
  <c r="Y118" i="2"/>
  <c r="X118" i="2"/>
  <c r="W118" i="2"/>
  <c r="V118" i="2"/>
  <c r="U118" i="2"/>
  <c r="T118" i="2"/>
  <c r="AC117" i="2"/>
  <c r="AB117" i="2"/>
  <c r="AA117" i="2"/>
  <c r="Z117" i="2"/>
  <c r="Y117" i="2"/>
  <c r="X117" i="2"/>
  <c r="W117" i="2"/>
  <c r="V117" i="2"/>
  <c r="U117" i="2"/>
  <c r="T117" i="2"/>
  <c r="AC116" i="2"/>
  <c r="AB116" i="2"/>
  <c r="AA116" i="2"/>
  <c r="Z116" i="2"/>
  <c r="Y116" i="2"/>
  <c r="X116" i="2"/>
  <c r="W116" i="2"/>
  <c r="V116" i="2"/>
  <c r="U116" i="2"/>
  <c r="T116" i="2"/>
  <c r="AC115" i="2"/>
  <c r="AB115" i="2"/>
  <c r="AA115" i="2"/>
  <c r="Z115" i="2"/>
  <c r="Y115" i="2"/>
  <c r="X115" i="2"/>
  <c r="W115" i="2"/>
  <c r="V115" i="2"/>
  <c r="U115" i="2"/>
  <c r="T115" i="2"/>
  <c r="AC114" i="2"/>
  <c r="AB114" i="2"/>
  <c r="AA114" i="2"/>
  <c r="Z114" i="2"/>
  <c r="Y114" i="2"/>
  <c r="X114" i="2"/>
  <c r="W114" i="2"/>
  <c r="V114" i="2"/>
  <c r="U114" i="2"/>
  <c r="T114" i="2"/>
  <c r="AC113" i="2"/>
  <c r="AB113" i="2"/>
  <c r="AA113" i="2"/>
  <c r="Z113" i="2"/>
  <c r="Y113" i="2"/>
  <c r="X113" i="2"/>
  <c r="W113" i="2"/>
  <c r="V113" i="2"/>
  <c r="U113" i="2"/>
  <c r="T113" i="2"/>
  <c r="AC112" i="2"/>
  <c r="AB112" i="2"/>
  <c r="AA112" i="2"/>
  <c r="Z112" i="2"/>
  <c r="Y112" i="2"/>
  <c r="X112" i="2"/>
  <c r="W112" i="2"/>
  <c r="V112" i="2"/>
  <c r="U112" i="2"/>
  <c r="T112" i="2"/>
  <c r="AC111" i="2"/>
  <c r="AB111" i="2"/>
  <c r="AA111" i="2"/>
  <c r="Z111" i="2"/>
  <c r="Y111" i="2"/>
  <c r="X111" i="2"/>
  <c r="W111" i="2"/>
  <c r="V111" i="2"/>
  <c r="U111" i="2"/>
  <c r="T111" i="2"/>
  <c r="AC110" i="2"/>
  <c r="AB110" i="2"/>
  <c r="AA110" i="2"/>
  <c r="Z110" i="2"/>
  <c r="Y110" i="2"/>
  <c r="X110" i="2"/>
  <c r="W110" i="2"/>
  <c r="V110" i="2"/>
  <c r="U110" i="2"/>
  <c r="T110" i="2"/>
  <c r="AC109" i="2"/>
  <c r="AB109" i="2"/>
  <c r="AA109" i="2"/>
  <c r="Z109" i="2"/>
  <c r="Y109" i="2"/>
  <c r="X109" i="2"/>
  <c r="W109" i="2"/>
  <c r="V109" i="2"/>
  <c r="U109" i="2"/>
  <c r="T109" i="2"/>
  <c r="AC108" i="2"/>
  <c r="AB108" i="2"/>
  <c r="AA108" i="2"/>
  <c r="Z108" i="2"/>
  <c r="Y108" i="2"/>
  <c r="X108" i="2"/>
  <c r="W108" i="2"/>
  <c r="V108" i="2"/>
  <c r="U108" i="2"/>
  <c r="T108" i="2"/>
  <c r="AC107" i="2"/>
  <c r="AB107" i="2"/>
  <c r="AA107" i="2"/>
  <c r="Z107" i="2"/>
  <c r="Y107" i="2"/>
  <c r="X107" i="2"/>
  <c r="W107" i="2"/>
  <c r="V107" i="2"/>
  <c r="U107" i="2"/>
  <c r="T107" i="2"/>
  <c r="AC106" i="2"/>
  <c r="AB106" i="2"/>
  <c r="AA106" i="2"/>
  <c r="Z106" i="2"/>
  <c r="Y106" i="2"/>
  <c r="X106" i="2"/>
  <c r="W106" i="2"/>
  <c r="V106" i="2"/>
  <c r="U106" i="2"/>
  <c r="T106" i="2"/>
  <c r="AC105" i="2"/>
  <c r="AB105" i="2"/>
  <c r="AA105" i="2"/>
  <c r="Z105" i="2"/>
  <c r="Y105" i="2"/>
  <c r="X105" i="2"/>
  <c r="W105" i="2"/>
  <c r="V105" i="2"/>
  <c r="U105" i="2"/>
  <c r="T105" i="2"/>
  <c r="AC104" i="2"/>
  <c r="AB104" i="2"/>
  <c r="AA104" i="2"/>
  <c r="Z104" i="2"/>
  <c r="Y104" i="2"/>
  <c r="X104" i="2"/>
  <c r="W104" i="2"/>
  <c r="V104" i="2"/>
  <c r="U104" i="2"/>
  <c r="T104" i="2"/>
  <c r="AC103" i="2"/>
  <c r="AB103" i="2"/>
  <c r="AA103" i="2"/>
  <c r="Z103" i="2"/>
  <c r="Y103" i="2"/>
  <c r="X103" i="2"/>
  <c r="W103" i="2"/>
  <c r="V103" i="2"/>
  <c r="U103" i="2"/>
  <c r="T103" i="2"/>
  <c r="AC102" i="2"/>
  <c r="AB102" i="2"/>
  <c r="AA102" i="2"/>
  <c r="Z102" i="2"/>
  <c r="Y102" i="2"/>
  <c r="X102" i="2"/>
  <c r="W102" i="2"/>
  <c r="V102" i="2"/>
  <c r="U102" i="2"/>
  <c r="T102" i="2"/>
  <c r="AC101" i="2"/>
  <c r="AB101" i="2"/>
  <c r="AA101" i="2"/>
  <c r="Z101" i="2"/>
  <c r="Y101" i="2"/>
  <c r="X101" i="2"/>
  <c r="W101" i="2"/>
  <c r="V101" i="2"/>
  <c r="U101" i="2"/>
  <c r="T101" i="2"/>
  <c r="AC100" i="2"/>
  <c r="AB100" i="2"/>
  <c r="AA100" i="2"/>
  <c r="Z100" i="2"/>
  <c r="Y100" i="2"/>
  <c r="X100" i="2"/>
  <c r="W100" i="2"/>
  <c r="V100" i="2"/>
  <c r="U100" i="2"/>
  <c r="T100" i="2"/>
  <c r="AC99" i="2"/>
  <c r="AB99" i="2"/>
  <c r="AA99" i="2"/>
  <c r="Z99" i="2"/>
  <c r="Y99" i="2"/>
  <c r="X99" i="2"/>
  <c r="W99" i="2"/>
  <c r="V99" i="2"/>
  <c r="U99" i="2"/>
  <c r="T99" i="2"/>
  <c r="AC98" i="2"/>
  <c r="AB98" i="2"/>
  <c r="AA98" i="2"/>
  <c r="Z98" i="2"/>
  <c r="Y98" i="2"/>
  <c r="X98" i="2"/>
  <c r="W98" i="2"/>
  <c r="V98" i="2"/>
  <c r="U98" i="2"/>
  <c r="T98" i="2"/>
  <c r="AC97" i="2"/>
  <c r="AB97" i="2"/>
  <c r="AA97" i="2"/>
  <c r="Z97" i="2"/>
  <c r="Y97" i="2"/>
  <c r="X97" i="2"/>
  <c r="W97" i="2"/>
  <c r="V97" i="2"/>
  <c r="U97" i="2"/>
  <c r="T97" i="2"/>
  <c r="AC96" i="2"/>
  <c r="AB96" i="2"/>
  <c r="AA96" i="2"/>
  <c r="Z96" i="2"/>
  <c r="Y96" i="2"/>
  <c r="X96" i="2"/>
  <c r="W96" i="2"/>
  <c r="V96" i="2"/>
  <c r="U96" i="2"/>
  <c r="T96" i="2"/>
  <c r="AC95" i="2"/>
  <c r="AB95" i="2"/>
  <c r="AA95" i="2"/>
  <c r="Z95" i="2"/>
  <c r="Y95" i="2"/>
  <c r="X95" i="2"/>
  <c r="W95" i="2"/>
  <c r="V95" i="2"/>
  <c r="U95" i="2"/>
  <c r="T95" i="2"/>
  <c r="AC94" i="2"/>
  <c r="AB94" i="2"/>
  <c r="AA94" i="2"/>
  <c r="Z94" i="2"/>
  <c r="Y94" i="2"/>
  <c r="X94" i="2"/>
  <c r="W94" i="2"/>
  <c r="V94" i="2"/>
  <c r="U94" i="2"/>
  <c r="T94" i="2"/>
  <c r="AC93" i="2"/>
  <c r="AB93" i="2"/>
  <c r="AA93" i="2"/>
  <c r="Z93" i="2"/>
  <c r="Y93" i="2"/>
  <c r="X93" i="2"/>
  <c r="W93" i="2"/>
  <c r="V93" i="2"/>
  <c r="U93" i="2"/>
  <c r="T93" i="2"/>
  <c r="AC92" i="2"/>
  <c r="AB92" i="2"/>
  <c r="AA92" i="2"/>
  <c r="Z92" i="2"/>
  <c r="Y92" i="2"/>
  <c r="X92" i="2"/>
  <c r="W92" i="2"/>
  <c r="V92" i="2"/>
  <c r="U92" i="2"/>
  <c r="T92" i="2"/>
  <c r="AC91" i="2"/>
  <c r="AB91" i="2"/>
  <c r="AA91" i="2"/>
  <c r="Z91" i="2"/>
  <c r="Y91" i="2"/>
  <c r="X91" i="2"/>
  <c r="W91" i="2"/>
  <c r="V91" i="2"/>
  <c r="U91" i="2"/>
  <c r="T91" i="2"/>
  <c r="AC90" i="2"/>
  <c r="AB90" i="2"/>
  <c r="AA90" i="2"/>
  <c r="Z90" i="2"/>
  <c r="Y90" i="2"/>
  <c r="X90" i="2"/>
  <c r="W90" i="2"/>
  <c r="V90" i="2"/>
  <c r="U90" i="2"/>
  <c r="T90" i="2"/>
  <c r="AC89" i="2"/>
  <c r="AB89" i="2"/>
  <c r="AA89" i="2"/>
  <c r="Z89" i="2"/>
  <c r="Y89" i="2"/>
  <c r="X89" i="2"/>
  <c r="W89" i="2"/>
  <c r="V89" i="2"/>
  <c r="U89" i="2"/>
  <c r="T89" i="2"/>
  <c r="AC88" i="2"/>
  <c r="AB88" i="2"/>
  <c r="AA88" i="2"/>
  <c r="Z88" i="2"/>
  <c r="Y88" i="2"/>
  <c r="X88" i="2"/>
  <c r="W88" i="2"/>
  <c r="V88" i="2"/>
  <c r="U88" i="2"/>
  <c r="T88" i="2"/>
  <c r="AC87" i="2"/>
  <c r="AB87" i="2"/>
  <c r="AA87" i="2"/>
  <c r="Z87" i="2"/>
  <c r="Y87" i="2"/>
  <c r="X87" i="2"/>
  <c r="W87" i="2"/>
  <c r="V87" i="2"/>
  <c r="U87" i="2"/>
  <c r="T87" i="2"/>
  <c r="AC86" i="2"/>
  <c r="AB86" i="2"/>
  <c r="AA86" i="2"/>
  <c r="Z86" i="2"/>
  <c r="Y86" i="2"/>
  <c r="X86" i="2"/>
  <c r="W86" i="2"/>
  <c r="V86" i="2"/>
  <c r="U86" i="2"/>
  <c r="T86" i="2"/>
  <c r="AC85" i="2"/>
  <c r="AB85" i="2"/>
  <c r="AA85" i="2"/>
  <c r="Z85" i="2"/>
  <c r="Y85" i="2"/>
  <c r="X85" i="2"/>
  <c r="W85" i="2"/>
  <c r="V85" i="2"/>
  <c r="U85" i="2"/>
  <c r="T85" i="2"/>
  <c r="AC84" i="2"/>
  <c r="AB84" i="2"/>
  <c r="AA84" i="2"/>
  <c r="Z84" i="2"/>
  <c r="Y84" i="2"/>
  <c r="X84" i="2"/>
  <c r="W84" i="2"/>
  <c r="V84" i="2"/>
  <c r="U84" i="2"/>
  <c r="T84" i="2"/>
  <c r="AC83" i="2"/>
  <c r="AB83" i="2"/>
  <c r="AA83" i="2"/>
  <c r="Z83" i="2"/>
  <c r="Y83" i="2"/>
  <c r="X83" i="2"/>
  <c r="W83" i="2"/>
  <c r="V83" i="2"/>
  <c r="U83" i="2"/>
  <c r="T83" i="2"/>
  <c r="AC82" i="2"/>
  <c r="AB82" i="2"/>
  <c r="AA82" i="2"/>
  <c r="Z82" i="2"/>
  <c r="Y82" i="2"/>
  <c r="X82" i="2"/>
  <c r="W82" i="2"/>
  <c r="V82" i="2"/>
  <c r="U82" i="2"/>
  <c r="T82" i="2"/>
  <c r="AC81" i="2"/>
  <c r="AB81" i="2"/>
  <c r="AA81" i="2"/>
  <c r="Z81" i="2"/>
  <c r="Y81" i="2"/>
  <c r="X81" i="2"/>
  <c r="W81" i="2"/>
  <c r="V81" i="2"/>
  <c r="U81" i="2"/>
  <c r="T81" i="2"/>
  <c r="AC80" i="2"/>
  <c r="AB80" i="2"/>
  <c r="AA80" i="2"/>
  <c r="Z80" i="2"/>
  <c r="Y80" i="2"/>
  <c r="X80" i="2"/>
  <c r="W80" i="2"/>
  <c r="V80" i="2"/>
  <c r="U80" i="2"/>
  <c r="T80" i="2"/>
  <c r="AC79" i="2"/>
  <c r="AB79" i="2"/>
  <c r="AA79" i="2"/>
  <c r="Z79" i="2"/>
  <c r="Y79" i="2"/>
  <c r="X79" i="2"/>
  <c r="W79" i="2"/>
  <c r="V79" i="2"/>
  <c r="U79" i="2"/>
  <c r="T79" i="2"/>
  <c r="AC78" i="2"/>
  <c r="AB78" i="2"/>
  <c r="AA78" i="2"/>
  <c r="Z78" i="2"/>
  <c r="Y78" i="2"/>
  <c r="X78" i="2"/>
  <c r="W78" i="2"/>
  <c r="V78" i="2"/>
  <c r="U78" i="2"/>
  <c r="T78" i="2"/>
  <c r="AC77" i="2"/>
  <c r="AB77" i="2"/>
  <c r="AA77" i="2"/>
  <c r="Z77" i="2"/>
  <c r="Y77" i="2"/>
  <c r="X77" i="2"/>
  <c r="W77" i="2"/>
  <c r="V77" i="2"/>
  <c r="U77" i="2"/>
  <c r="T77" i="2"/>
  <c r="AC76" i="2"/>
  <c r="AB76" i="2"/>
  <c r="AA76" i="2"/>
  <c r="Z76" i="2"/>
  <c r="Y76" i="2"/>
  <c r="X76" i="2"/>
  <c r="W76" i="2"/>
  <c r="V76" i="2"/>
  <c r="U76" i="2"/>
  <c r="T76" i="2"/>
  <c r="AC75" i="2"/>
  <c r="AB75" i="2"/>
  <c r="AA75" i="2"/>
  <c r="Z75" i="2"/>
  <c r="Y75" i="2"/>
  <c r="X75" i="2"/>
  <c r="W75" i="2"/>
  <c r="V75" i="2"/>
  <c r="U75" i="2"/>
  <c r="T75" i="2"/>
  <c r="AC74" i="2"/>
  <c r="AB74" i="2"/>
  <c r="AA74" i="2"/>
  <c r="Z74" i="2"/>
  <c r="Y74" i="2"/>
  <c r="X74" i="2"/>
  <c r="W74" i="2"/>
  <c r="V74" i="2"/>
  <c r="U74" i="2"/>
  <c r="T74" i="2"/>
  <c r="AC73" i="2"/>
  <c r="AB73" i="2"/>
  <c r="AA73" i="2"/>
  <c r="Z73" i="2"/>
  <c r="Y73" i="2"/>
  <c r="X73" i="2"/>
  <c r="W73" i="2"/>
  <c r="V73" i="2"/>
  <c r="U73" i="2"/>
  <c r="T73" i="2"/>
  <c r="AC72" i="2"/>
  <c r="AB72" i="2"/>
  <c r="AA72" i="2"/>
  <c r="Z72" i="2"/>
  <c r="Y72" i="2"/>
  <c r="X72" i="2"/>
  <c r="W72" i="2"/>
  <c r="V72" i="2"/>
  <c r="U72" i="2"/>
  <c r="T72" i="2"/>
  <c r="AC71" i="2"/>
  <c r="AB71" i="2"/>
  <c r="AA71" i="2"/>
  <c r="Z71" i="2"/>
  <c r="Y71" i="2"/>
  <c r="X71" i="2"/>
  <c r="W71" i="2"/>
  <c r="V71" i="2"/>
  <c r="U71" i="2"/>
  <c r="T71" i="2"/>
  <c r="AC70" i="2"/>
  <c r="AB70" i="2"/>
  <c r="AA70" i="2"/>
  <c r="Z70" i="2"/>
  <c r="Y70" i="2"/>
  <c r="X70" i="2"/>
  <c r="W70" i="2"/>
  <c r="V70" i="2"/>
  <c r="U70" i="2"/>
  <c r="T70" i="2"/>
  <c r="AC69" i="2"/>
  <c r="AB69" i="2"/>
  <c r="AA69" i="2"/>
  <c r="Z69" i="2"/>
  <c r="Y69" i="2"/>
  <c r="X69" i="2"/>
  <c r="W69" i="2"/>
  <c r="V69" i="2"/>
  <c r="U69" i="2"/>
  <c r="T69" i="2"/>
  <c r="AC68" i="2"/>
  <c r="AB68" i="2"/>
  <c r="AA68" i="2"/>
  <c r="Z68" i="2"/>
  <c r="Y68" i="2"/>
  <c r="X68" i="2"/>
  <c r="W68" i="2"/>
  <c r="V68" i="2"/>
  <c r="U68" i="2"/>
  <c r="T68" i="2"/>
  <c r="AC67" i="2"/>
  <c r="AB67" i="2"/>
  <c r="AA67" i="2"/>
  <c r="Z67" i="2"/>
  <c r="Y67" i="2"/>
  <c r="X67" i="2"/>
  <c r="W67" i="2"/>
  <c r="V67" i="2"/>
  <c r="U67" i="2"/>
  <c r="T67" i="2"/>
  <c r="AC66" i="2"/>
  <c r="AB66" i="2"/>
  <c r="AA66" i="2"/>
  <c r="Z66" i="2"/>
  <c r="Y66" i="2"/>
  <c r="X66" i="2"/>
  <c r="W66" i="2"/>
  <c r="V66" i="2"/>
  <c r="U66" i="2"/>
  <c r="T66" i="2"/>
  <c r="AC65" i="2"/>
  <c r="AB65" i="2"/>
  <c r="AA65" i="2"/>
  <c r="Z65" i="2"/>
  <c r="Y65" i="2"/>
  <c r="X65" i="2"/>
  <c r="W65" i="2"/>
  <c r="V65" i="2"/>
  <c r="U65" i="2"/>
  <c r="T65" i="2"/>
  <c r="S6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5" i="2"/>
  <c r="R5" i="2"/>
  <c r="R119" i="2" s="1"/>
  <c r="D30" i="3" l="1"/>
  <c r="AC119" i="2"/>
  <c r="AB119" i="2"/>
  <c r="D121" i="2"/>
  <c r="H120" i="2" s="1"/>
  <c r="E6" i="3"/>
  <c r="H122" i="2" l="1"/>
  <c r="U6" i="2" l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5" i="2"/>
  <c r="U119" i="2" l="1"/>
  <c r="T30" i="2"/>
  <c r="V30" i="2"/>
  <c r="W30" i="2"/>
  <c r="X30" i="2"/>
  <c r="Y30" i="2"/>
  <c r="Z30" i="2"/>
  <c r="AA30" i="2"/>
  <c r="T6" i="2"/>
  <c r="V6" i="2"/>
  <c r="W6" i="2"/>
  <c r="X6" i="2"/>
  <c r="Y6" i="2"/>
  <c r="Z6" i="2"/>
  <c r="AA6" i="2"/>
  <c r="T7" i="2"/>
  <c r="V7" i="2"/>
  <c r="W7" i="2"/>
  <c r="X7" i="2"/>
  <c r="Y7" i="2"/>
  <c r="Z7" i="2"/>
  <c r="AA7" i="2"/>
  <c r="T8" i="2"/>
  <c r="V8" i="2"/>
  <c r="W8" i="2"/>
  <c r="X8" i="2"/>
  <c r="Y8" i="2"/>
  <c r="Z8" i="2"/>
  <c r="AA8" i="2"/>
  <c r="T9" i="2"/>
  <c r="V9" i="2"/>
  <c r="W9" i="2"/>
  <c r="X9" i="2"/>
  <c r="Y9" i="2"/>
  <c r="Z9" i="2"/>
  <c r="AA9" i="2"/>
  <c r="T10" i="2"/>
  <c r="V10" i="2"/>
  <c r="W10" i="2"/>
  <c r="X10" i="2"/>
  <c r="Y10" i="2"/>
  <c r="Z10" i="2"/>
  <c r="AA10" i="2"/>
  <c r="T11" i="2"/>
  <c r="V11" i="2"/>
  <c r="W11" i="2"/>
  <c r="X11" i="2"/>
  <c r="Y11" i="2"/>
  <c r="Z11" i="2"/>
  <c r="AA11" i="2"/>
  <c r="T12" i="2"/>
  <c r="V12" i="2"/>
  <c r="W12" i="2"/>
  <c r="X12" i="2"/>
  <c r="Y12" i="2"/>
  <c r="Z12" i="2"/>
  <c r="AA12" i="2"/>
  <c r="T13" i="2"/>
  <c r="V13" i="2"/>
  <c r="W13" i="2"/>
  <c r="X13" i="2"/>
  <c r="Y13" i="2"/>
  <c r="Z13" i="2"/>
  <c r="AA13" i="2"/>
  <c r="T14" i="2"/>
  <c r="V14" i="2"/>
  <c r="W14" i="2"/>
  <c r="X14" i="2"/>
  <c r="Y14" i="2"/>
  <c r="Z14" i="2"/>
  <c r="AA14" i="2"/>
  <c r="T15" i="2"/>
  <c r="V15" i="2"/>
  <c r="W15" i="2"/>
  <c r="X15" i="2"/>
  <c r="Y15" i="2"/>
  <c r="Z15" i="2"/>
  <c r="AA15" i="2"/>
  <c r="T16" i="2"/>
  <c r="V16" i="2"/>
  <c r="W16" i="2"/>
  <c r="X16" i="2"/>
  <c r="Y16" i="2"/>
  <c r="Z16" i="2"/>
  <c r="AA16" i="2"/>
  <c r="T17" i="2"/>
  <c r="V17" i="2"/>
  <c r="W17" i="2"/>
  <c r="X17" i="2"/>
  <c r="Y17" i="2"/>
  <c r="Z17" i="2"/>
  <c r="AA17" i="2"/>
  <c r="T18" i="2"/>
  <c r="V18" i="2"/>
  <c r="W18" i="2"/>
  <c r="X18" i="2"/>
  <c r="Y18" i="2"/>
  <c r="Z18" i="2"/>
  <c r="AA18" i="2"/>
  <c r="T19" i="2"/>
  <c r="V19" i="2"/>
  <c r="W19" i="2"/>
  <c r="X19" i="2"/>
  <c r="Y19" i="2"/>
  <c r="Z19" i="2"/>
  <c r="AA19" i="2"/>
  <c r="T20" i="2"/>
  <c r="V20" i="2"/>
  <c r="W20" i="2"/>
  <c r="X20" i="2"/>
  <c r="Y20" i="2"/>
  <c r="Z20" i="2"/>
  <c r="AA20" i="2"/>
  <c r="T21" i="2"/>
  <c r="V21" i="2"/>
  <c r="W21" i="2"/>
  <c r="X21" i="2"/>
  <c r="Y21" i="2"/>
  <c r="Z21" i="2"/>
  <c r="AA21" i="2"/>
  <c r="T22" i="2"/>
  <c r="V22" i="2"/>
  <c r="W22" i="2"/>
  <c r="X22" i="2"/>
  <c r="Y22" i="2"/>
  <c r="Z22" i="2"/>
  <c r="AA22" i="2"/>
  <c r="T23" i="2"/>
  <c r="V23" i="2"/>
  <c r="W23" i="2"/>
  <c r="X23" i="2"/>
  <c r="Y23" i="2"/>
  <c r="Z23" i="2"/>
  <c r="AA23" i="2"/>
  <c r="T24" i="2"/>
  <c r="V24" i="2"/>
  <c r="W24" i="2"/>
  <c r="X24" i="2"/>
  <c r="Y24" i="2"/>
  <c r="Z24" i="2"/>
  <c r="AA24" i="2"/>
  <c r="T25" i="2"/>
  <c r="V25" i="2"/>
  <c r="W25" i="2"/>
  <c r="X25" i="2"/>
  <c r="Y25" i="2"/>
  <c r="Z25" i="2"/>
  <c r="AA25" i="2"/>
  <c r="T26" i="2"/>
  <c r="V26" i="2"/>
  <c r="W26" i="2"/>
  <c r="X26" i="2"/>
  <c r="Y26" i="2"/>
  <c r="Z26" i="2"/>
  <c r="AA26" i="2"/>
  <c r="T27" i="2"/>
  <c r="V27" i="2"/>
  <c r="W27" i="2"/>
  <c r="X27" i="2"/>
  <c r="Y27" i="2"/>
  <c r="Z27" i="2"/>
  <c r="AA27" i="2"/>
  <c r="T28" i="2"/>
  <c r="V28" i="2"/>
  <c r="W28" i="2"/>
  <c r="X28" i="2"/>
  <c r="Y28" i="2"/>
  <c r="Z28" i="2"/>
  <c r="AA28" i="2"/>
  <c r="T29" i="2"/>
  <c r="V29" i="2"/>
  <c r="W29" i="2"/>
  <c r="X29" i="2"/>
  <c r="Y29" i="2"/>
  <c r="Z29" i="2"/>
  <c r="AA29" i="2"/>
  <c r="T31" i="2"/>
  <c r="V31" i="2"/>
  <c r="W31" i="2"/>
  <c r="X31" i="2"/>
  <c r="Y31" i="2"/>
  <c r="Z31" i="2"/>
  <c r="AA31" i="2"/>
  <c r="T32" i="2"/>
  <c r="V32" i="2"/>
  <c r="W32" i="2"/>
  <c r="X32" i="2"/>
  <c r="Y32" i="2"/>
  <c r="Z32" i="2"/>
  <c r="AA32" i="2"/>
  <c r="T33" i="2"/>
  <c r="V33" i="2"/>
  <c r="W33" i="2"/>
  <c r="X33" i="2"/>
  <c r="Y33" i="2"/>
  <c r="Z33" i="2"/>
  <c r="AA33" i="2"/>
  <c r="T34" i="2"/>
  <c r="V34" i="2"/>
  <c r="W34" i="2"/>
  <c r="X34" i="2"/>
  <c r="Y34" i="2"/>
  <c r="Z34" i="2"/>
  <c r="AA34" i="2"/>
  <c r="T35" i="2"/>
  <c r="V35" i="2"/>
  <c r="W35" i="2"/>
  <c r="X35" i="2"/>
  <c r="Y35" i="2"/>
  <c r="Z35" i="2"/>
  <c r="AA35" i="2"/>
  <c r="T36" i="2"/>
  <c r="V36" i="2"/>
  <c r="W36" i="2"/>
  <c r="X36" i="2"/>
  <c r="Y36" i="2"/>
  <c r="Z36" i="2"/>
  <c r="AA36" i="2"/>
  <c r="T37" i="2"/>
  <c r="V37" i="2"/>
  <c r="W37" i="2"/>
  <c r="X37" i="2"/>
  <c r="Y37" i="2"/>
  <c r="Z37" i="2"/>
  <c r="AA37" i="2"/>
  <c r="T38" i="2"/>
  <c r="V38" i="2"/>
  <c r="W38" i="2"/>
  <c r="X38" i="2"/>
  <c r="Y38" i="2"/>
  <c r="Z38" i="2"/>
  <c r="AA38" i="2"/>
  <c r="T39" i="2"/>
  <c r="V39" i="2"/>
  <c r="W39" i="2"/>
  <c r="X39" i="2"/>
  <c r="Y39" i="2"/>
  <c r="Z39" i="2"/>
  <c r="AA39" i="2"/>
  <c r="T40" i="2"/>
  <c r="V40" i="2"/>
  <c r="W40" i="2"/>
  <c r="X40" i="2"/>
  <c r="Y40" i="2"/>
  <c r="Z40" i="2"/>
  <c r="AA40" i="2"/>
  <c r="T41" i="2"/>
  <c r="V41" i="2"/>
  <c r="W41" i="2"/>
  <c r="X41" i="2"/>
  <c r="Y41" i="2"/>
  <c r="Z41" i="2"/>
  <c r="AA41" i="2"/>
  <c r="T42" i="2"/>
  <c r="V42" i="2"/>
  <c r="W42" i="2"/>
  <c r="X42" i="2"/>
  <c r="Y42" i="2"/>
  <c r="Z42" i="2"/>
  <c r="AA42" i="2"/>
  <c r="T43" i="2"/>
  <c r="V43" i="2"/>
  <c r="W43" i="2"/>
  <c r="X43" i="2"/>
  <c r="Y43" i="2"/>
  <c r="Z43" i="2"/>
  <c r="AA43" i="2"/>
  <c r="T44" i="2"/>
  <c r="V44" i="2"/>
  <c r="W44" i="2"/>
  <c r="X44" i="2"/>
  <c r="Y44" i="2"/>
  <c r="Z44" i="2"/>
  <c r="AA44" i="2"/>
  <c r="T45" i="2"/>
  <c r="V45" i="2"/>
  <c r="W45" i="2"/>
  <c r="X45" i="2"/>
  <c r="Y45" i="2"/>
  <c r="Z45" i="2"/>
  <c r="AA45" i="2"/>
  <c r="T46" i="2"/>
  <c r="V46" i="2"/>
  <c r="W46" i="2"/>
  <c r="X46" i="2"/>
  <c r="Y46" i="2"/>
  <c r="Z46" i="2"/>
  <c r="AA46" i="2"/>
  <c r="T47" i="2"/>
  <c r="V47" i="2"/>
  <c r="W47" i="2"/>
  <c r="X47" i="2"/>
  <c r="Y47" i="2"/>
  <c r="Z47" i="2"/>
  <c r="AA47" i="2"/>
  <c r="T48" i="2"/>
  <c r="V48" i="2"/>
  <c r="W48" i="2"/>
  <c r="X48" i="2"/>
  <c r="Y48" i="2"/>
  <c r="Z48" i="2"/>
  <c r="AA48" i="2"/>
  <c r="T49" i="2"/>
  <c r="V49" i="2"/>
  <c r="W49" i="2"/>
  <c r="X49" i="2"/>
  <c r="Y49" i="2"/>
  <c r="Z49" i="2"/>
  <c r="AA49" i="2"/>
  <c r="T50" i="2"/>
  <c r="V50" i="2"/>
  <c r="W50" i="2"/>
  <c r="X50" i="2"/>
  <c r="Y50" i="2"/>
  <c r="Z50" i="2"/>
  <c r="AA50" i="2"/>
  <c r="T51" i="2"/>
  <c r="V51" i="2"/>
  <c r="W51" i="2"/>
  <c r="X51" i="2"/>
  <c r="Y51" i="2"/>
  <c r="Z51" i="2"/>
  <c r="AA51" i="2"/>
  <c r="T52" i="2"/>
  <c r="V52" i="2"/>
  <c r="W52" i="2"/>
  <c r="X52" i="2"/>
  <c r="Y52" i="2"/>
  <c r="Z52" i="2"/>
  <c r="AA52" i="2"/>
  <c r="T53" i="2"/>
  <c r="V53" i="2"/>
  <c r="W53" i="2"/>
  <c r="X53" i="2"/>
  <c r="Y53" i="2"/>
  <c r="Z53" i="2"/>
  <c r="AA53" i="2"/>
  <c r="T54" i="2"/>
  <c r="V54" i="2"/>
  <c r="W54" i="2"/>
  <c r="X54" i="2"/>
  <c r="Y54" i="2"/>
  <c r="Z54" i="2"/>
  <c r="AA54" i="2"/>
  <c r="T55" i="2"/>
  <c r="V55" i="2"/>
  <c r="W55" i="2"/>
  <c r="X55" i="2"/>
  <c r="Y55" i="2"/>
  <c r="Z55" i="2"/>
  <c r="AA55" i="2"/>
  <c r="T56" i="2"/>
  <c r="V56" i="2"/>
  <c r="W56" i="2"/>
  <c r="X56" i="2"/>
  <c r="Y56" i="2"/>
  <c r="Z56" i="2"/>
  <c r="AA56" i="2"/>
  <c r="T57" i="2"/>
  <c r="V57" i="2"/>
  <c r="W57" i="2"/>
  <c r="X57" i="2"/>
  <c r="Y57" i="2"/>
  <c r="Z57" i="2"/>
  <c r="AA57" i="2"/>
  <c r="T58" i="2"/>
  <c r="V58" i="2"/>
  <c r="W58" i="2"/>
  <c r="X58" i="2"/>
  <c r="Y58" i="2"/>
  <c r="Z58" i="2"/>
  <c r="AA58" i="2"/>
  <c r="T59" i="2"/>
  <c r="V59" i="2"/>
  <c r="W59" i="2"/>
  <c r="X59" i="2"/>
  <c r="Y59" i="2"/>
  <c r="Z59" i="2"/>
  <c r="AA59" i="2"/>
  <c r="T60" i="2"/>
  <c r="V60" i="2"/>
  <c r="W60" i="2"/>
  <c r="X60" i="2"/>
  <c r="Y60" i="2"/>
  <c r="Z60" i="2"/>
  <c r="AA60" i="2"/>
  <c r="T61" i="2"/>
  <c r="V61" i="2"/>
  <c r="W61" i="2"/>
  <c r="X61" i="2"/>
  <c r="Y61" i="2"/>
  <c r="Z61" i="2"/>
  <c r="AA61" i="2"/>
  <c r="T62" i="2"/>
  <c r="V62" i="2"/>
  <c r="W62" i="2"/>
  <c r="X62" i="2"/>
  <c r="Y62" i="2"/>
  <c r="Z62" i="2"/>
  <c r="AA62" i="2"/>
  <c r="T63" i="2"/>
  <c r="V63" i="2"/>
  <c r="W63" i="2"/>
  <c r="X63" i="2"/>
  <c r="Y63" i="2"/>
  <c r="Z63" i="2"/>
  <c r="AA63" i="2"/>
  <c r="T64" i="2"/>
  <c r="V64" i="2"/>
  <c r="W64" i="2"/>
  <c r="X64" i="2"/>
  <c r="Y64" i="2"/>
  <c r="Z64" i="2"/>
  <c r="AA64" i="2"/>
  <c r="C15" i="3" l="1"/>
  <c r="AA5" i="2" l="1"/>
  <c r="AA119" i="2" s="1"/>
  <c r="V5" i="2" l="1"/>
  <c r="V119" i="2" s="1"/>
  <c r="E12" i="3" l="1"/>
  <c r="J5" i="2" l="1"/>
  <c r="J119" i="2" s="1"/>
  <c r="K5" i="2"/>
  <c r="K119" i="2" s="1"/>
  <c r="L5" i="2"/>
  <c r="L119" i="2" s="1"/>
  <c r="M5" i="2"/>
  <c r="M119" i="2" s="1"/>
  <c r="N5" i="2"/>
  <c r="N119" i="2" s="1"/>
  <c r="O5" i="2"/>
  <c r="O119" i="2" s="1"/>
  <c r="P5" i="2"/>
  <c r="P119" i="2" s="1"/>
  <c r="Q5" i="2"/>
  <c r="Q119" i="2" s="1"/>
  <c r="T5" i="2"/>
  <c r="T119" i="2" s="1"/>
  <c r="W5" i="2"/>
  <c r="W119" i="2" s="1"/>
  <c r="X5" i="2"/>
  <c r="X119" i="2" s="1"/>
  <c r="Y5" i="2"/>
  <c r="Y119" i="2" s="1"/>
  <c r="Z5" i="2"/>
  <c r="Z119" i="2" s="1"/>
  <c r="Z120" i="2" l="1"/>
  <c r="P120" i="2"/>
  <c r="E8" i="3"/>
  <c r="E9" i="3" l="1"/>
  <c r="E22" i="3"/>
  <c r="E27" i="3"/>
  <c r="E23" i="3"/>
  <c r="E21" i="3"/>
  <c r="E24" i="3"/>
  <c r="E26" i="3"/>
  <c r="E25" i="3"/>
  <c r="E11" i="3"/>
  <c r="E10" i="3"/>
  <c r="E7" i="3"/>
  <c r="E20" i="3" l="1"/>
  <c r="E5" i="3"/>
  <c r="E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Céline</author>
  </authors>
  <commentList>
    <comment ref="H120" authorId="0" shapeId="0" xr:uid="{836B57D8-A4F4-4CBE-BF83-2964E0C43B84}">
      <text>
        <r>
          <rPr>
            <sz val="8"/>
            <color indexed="81"/>
            <rFont val="Tahoma"/>
            <family val="2"/>
          </rPr>
          <t>pour vérification - ok</t>
        </r>
      </text>
    </comment>
  </commentList>
</comments>
</file>

<file path=xl/sharedStrings.xml><?xml version="1.0" encoding="utf-8"?>
<sst xmlns="http://schemas.openxmlformats.org/spreadsheetml/2006/main" count="248" uniqueCount="188">
  <si>
    <t>date</t>
  </si>
  <si>
    <t>Vorgang</t>
  </si>
  <si>
    <t>N°</t>
  </si>
  <si>
    <t>Recettes</t>
  </si>
  <si>
    <t>Dépenses</t>
  </si>
  <si>
    <t>Unterkonten  Dépenses</t>
  </si>
  <si>
    <t>Unterkonten Recettes</t>
  </si>
  <si>
    <t xml:space="preserve"> </t>
  </si>
  <si>
    <t>Répartition des avoirs</t>
  </si>
  <si>
    <t>Résultats dépenses-recettes  exercice</t>
  </si>
  <si>
    <t xml:space="preserve"> Summe der Unterkonten: Ausgaben</t>
  </si>
  <si>
    <t xml:space="preserve">  Summe der Unterkonten: Einnahmen</t>
  </si>
  <si>
    <t>Frais bancaires</t>
  </si>
  <si>
    <t>26,01.18</t>
  </si>
  <si>
    <t>Cotisation MCEP Espagne</t>
  </si>
  <si>
    <t>Cotisations ICEM France</t>
  </si>
  <si>
    <t>Cotisations  Hollande Belgique flamande</t>
  </si>
  <si>
    <t>Cotisations   Belgique  Education populaire</t>
  </si>
  <si>
    <t>Cotisation FK Allemagne</t>
  </si>
  <si>
    <t>Cotisation ADF</t>
  </si>
  <si>
    <t>ICEM solidarité pour Ridef</t>
  </si>
  <si>
    <t>Avance voyage Mariel</t>
  </si>
  <si>
    <t>Avance inscription Mariel</t>
  </si>
  <si>
    <t>Avance inscription Edouard</t>
  </si>
  <si>
    <t>Facture frais pour Mariel</t>
  </si>
  <si>
    <t>Avance Voyage Antoinette + solidarité CAMEROUN *</t>
  </si>
  <si>
    <t xml:space="preserve">Avance Inscription Antoinette </t>
  </si>
  <si>
    <t>transfert solidarité Cameroun</t>
  </si>
  <si>
    <t>différences</t>
  </si>
  <si>
    <t>Solidarité ( dons et pris sur réserves)</t>
  </si>
  <si>
    <t>intérêts</t>
  </si>
  <si>
    <t>total recettes</t>
  </si>
  <si>
    <t>communication</t>
  </si>
  <si>
    <t>matériel</t>
  </si>
  <si>
    <t>déplacement du CA</t>
  </si>
  <si>
    <t>publicité</t>
  </si>
  <si>
    <t>coûts bancaires</t>
  </si>
  <si>
    <t>total dépenses</t>
  </si>
  <si>
    <t>bénéfice de la Ridef 2018</t>
  </si>
  <si>
    <t>budget recettes</t>
  </si>
  <si>
    <t>recettes actuelles</t>
  </si>
  <si>
    <t>budget dépenses</t>
  </si>
  <si>
    <t>dépenses actuelles</t>
  </si>
  <si>
    <t>Facture frais Edouard et Antoinette</t>
  </si>
  <si>
    <t>ADF: don de solidarité</t>
  </si>
  <si>
    <t>Transfert don ADF</t>
  </si>
  <si>
    <t>Avance voyage  Edouard</t>
  </si>
  <si>
    <t>En caisse le 1er Janvier 2018</t>
  </si>
  <si>
    <t>Remboursement Mariel + cotis+ solidarité Canada</t>
  </si>
  <si>
    <t>Cotisations Suisse FGS</t>
  </si>
  <si>
    <t xml:space="preserve">Solidarité FGS </t>
  </si>
  <si>
    <t>Cotisation Suède</t>
  </si>
  <si>
    <t>Cotisation Espagne NEG 17-18</t>
  </si>
  <si>
    <t>Cotisation Pologne</t>
  </si>
  <si>
    <t>Tranfert solidarité suisse</t>
  </si>
  <si>
    <t>Solde  Caisse Ridef Suède 2018</t>
  </si>
  <si>
    <t>Frais de transport Nuccia</t>
  </si>
  <si>
    <t>Frais de transport  Sylviane</t>
  </si>
  <si>
    <t>Gestion site FIMEM</t>
  </si>
  <si>
    <t>Cotisation suédoise 2017</t>
  </si>
  <si>
    <t>Livres ADFs</t>
  </si>
  <si>
    <t>Transfert solidarité Icem sur compte Ridef</t>
  </si>
  <si>
    <t>Cotisation Finlande</t>
  </si>
  <si>
    <t>Cotisation MCE Italie</t>
  </si>
  <si>
    <t>Soutien au MCE</t>
  </si>
  <si>
    <t>Remboursement  frais Mariel</t>
  </si>
  <si>
    <t>frais bancaires</t>
  </si>
  <si>
    <t>Transfert argent pour Sylviane</t>
  </si>
  <si>
    <t>cotisations des mouvements &amp; 10%</t>
  </si>
  <si>
    <t>remboursement membres CA</t>
  </si>
  <si>
    <t>remboursement prêt ridef 2016</t>
  </si>
  <si>
    <t>Total</t>
  </si>
  <si>
    <t>transfert cotisation AKS 2017-2018</t>
  </si>
  <si>
    <t>transfert solde compte Ridef</t>
  </si>
  <si>
    <t>Transfert argent Mariel pour Sylviane</t>
  </si>
  <si>
    <t>transfert de comptes</t>
  </si>
  <si>
    <t>2018-2019</t>
  </si>
  <si>
    <t xml:space="preserve">transfert du Livret bleu </t>
  </si>
  <si>
    <t xml:space="preserve">transfert sur Livret bleu </t>
  </si>
  <si>
    <t>Prêt RIDEF 2020 Canada</t>
  </si>
  <si>
    <t>complément remboursement Mariel</t>
  </si>
  <si>
    <t xml:space="preserve"> frais de comptabilité Sylviane</t>
  </si>
  <si>
    <t>Intérêts livret bleu</t>
  </si>
  <si>
    <t>facture  transfert Canada</t>
  </si>
  <si>
    <t>transfert du livret bleu</t>
  </si>
  <si>
    <t>cotisation Belgique</t>
  </si>
  <si>
    <t>Cotisation FK  Allemagne</t>
  </si>
  <si>
    <t>Facture  transfert RAEF</t>
  </si>
  <si>
    <t>RAEF pour Antoinette</t>
  </si>
  <si>
    <t xml:space="preserve">prêt pour la Ridef </t>
  </si>
  <si>
    <t xml:space="preserve">Aide organisation Ridef </t>
  </si>
  <si>
    <t>solidarité Ridef + RAEF</t>
  </si>
  <si>
    <t>Transport Biennale pour François</t>
  </si>
  <si>
    <t xml:space="preserve">Cotisations ICEM </t>
  </si>
  <si>
    <t>Solde Compte Courant</t>
  </si>
  <si>
    <t>Solde Livret Bleu</t>
  </si>
  <si>
    <t>Avoir disponible</t>
  </si>
  <si>
    <t>10.04,19</t>
  </si>
  <si>
    <t>Cotisation Hollande-Belgique</t>
  </si>
  <si>
    <t>Cotisation Espagne NEG</t>
  </si>
  <si>
    <t>Cotisation Italie MCE</t>
  </si>
  <si>
    <t>Transfert sur  livret bleu</t>
  </si>
  <si>
    <t>voyage contrôle des comptes 18</t>
  </si>
  <si>
    <t>Transport Biennale François</t>
  </si>
  <si>
    <t>Don de Pilar pour Antoinette</t>
  </si>
  <si>
    <t>chèque biennale pour François</t>
  </si>
  <si>
    <t>Remboursement Frais Annuelle Sylviane</t>
  </si>
  <si>
    <t>Remboursement Frais Lanfranco</t>
  </si>
  <si>
    <t>don Allemagne pour FIMEM</t>
  </si>
  <si>
    <t>cotisation Autriche</t>
  </si>
  <si>
    <t>24,.10.19</t>
  </si>
  <si>
    <t>Avance gestion Erasmus ( François)</t>
  </si>
  <si>
    <t>Cotisation Suisse</t>
  </si>
  <si>
    <t>Don Suisse</t>
  </si>
  <si>
    <t>32b</t>
  </si>
  <si>
    <t>32a</t>
  </si>
  <si>
    <t>35a</t>
  </si>
  <si>
    <t>35b</t>
  </si>
  <si>
    <t>Retour Erasmus par FP</t>
  </si>
  <si>
    <t>Cotisation Russie par FP</t>
  </si>
  <si>
    <t>Participation Ridef de la Suède</t>
  </si>
  <si>
    <t>Retour solidarité de la Suède</t>
  </si>
  <si>
    <t>38a</t>
  </si>
  <si>
    <t>38b</t>
  </si>
  <si>
    <t>Chèque soutien à la Biennale</t>
  </si>
  <si>
    <t>Transfert sur livret bleu</t>
  </si>
  <si>
    <t xml:space="preserve">Frais biennale </t>
  </si>
  <si>
    <t>Retour Erasmus par Katrien</t>
  </si>
  <si>
    <t>Transfert solidarité  Canada</t>
  </si>
  <si>
    <t>Hébergement site FIMEM</t>
  </si>
  <si>
    <t>Solidarité du FBV (  Hollande+ Belgique )</t>
  </si>
  <si>
    <t>Frais bancaires ( Suéde)</t>
  </si>
  <si>
    <t xml:space="preserve"> Remboursement de François P ( Erasmus)</t>
  </si>
  <si>
    <t>Intérêts Livret Bleu</t>
  </si>
  <si>
    <t>FIMEM budget voté AG 2018</t>
  </si>
  <si>
    <t>projet  RAEF 2019</t>
  </si>
  <si>
    <t>virement transfert</t>
  </si>
  <si>
    <t>Avance Solidarité Livret bleu</t>
  </si>
  <si>
    <t>Prêt solidarité Livret Bleu</t>
  </si>
  <si>
    <t>Transfert Livret Bleu Ridef Suède</t>
  </si>
  <si>
    <t>Transfert Livret Bleu Mvt EC</t>
  </si>
  <si>
    <t>Transfert Livret Bleu</t>
  </si>
  <si>
    <t>Virement transfert Ridef suède</t>
  </si>
  <si>
    <t>Intérêts compte courant</t>
  </si>
  <si>
    <t>Livret Bleu comptabilisé à part dès 2019 (codes 111 et 211)</t>
  </si>
  <si>
    <t xml:space="preserve">Rentrées Projets </t>
  </si>
  <si>
    <t>Recettes Projets</t>
  </si>
  <si>
    <t>Transfert Livret Bleu Compte Courant</t>
  </si>
  <si>
    <t>Résultat 2018-2019 - Perte</t>
  </si>
  <si>
    <t>Pour vérification</t>
  </si>
  <si>
    <t>Capital Initial</t>
  </si>
  <si>
    <t>Recettes 2018-2019</t>
  </si>
  <si>
    <t>Dépenses 2018-2019</t>
  </si>
  <si>
    <t>Solde à nouveau</t>
  </si>
  <si>
    <t>14544,26</t>
  </si>
  <si>
    <t>Projets</t>
  </si>
  <si>
    <t>FIMEM</t>
  </si>
  <si>
    <t>Bilan Financier 2018-2019</t>
  </si>
  <si>
    <t>Capital Initial 1er janvier 2018</t>
  </si>
  <si>
    <t>Solde à nouveau 31 décembre 2019</t>
  </si>
  <si>
    <t>Perte effective de 8'209.11</t>
  </si>
  <si>
    <t>Budget voté lors de l'AG 2018</t>
  </si>
  <si>
    <t>Budget recettes</t>
  </si>
  <si>
    <t>Recettes actuelles</t>
  </si>
  <si>
    <t>Différences</t>
  </si>
  <si>
    <t>Cotisations des mouvements</t>
  </si>
  <si>
    <t>Remboursement membres CA</t>
  </si>
  <si>
    <t>10% Ridef</t>
  </si>
  <si>
    <t>Bénéfice de la Ridef 2018</t>
  </si>
  <si>
    <t>Solidarité (dons et pris sur réserves)</t>
  </si>
  <si>
    <t>Intérêts</t>
  </si>
  <si>
    <t>Remboursement prêt ridef 2016 - 2018</t>
  </si>
  <si>
    <t>Total Recettes</t>
  </si>
  <si>
    <r>
      <t xml:space="preserve">Transfert de comptes </t>
    </r>
    <r>
      <rPr>
        <sz val="8"/>
        <color rgb="FF000000"/>
        <rFont val="Calibri"/>
        <family val="2"/>
      </rPr>
      <t xml:space="preserve"> (compte courant depuis 2019)</t>
    </r>
  </si>
  <si>
    <t xml:space="preserve">Transfert du Livret bleu </t>
  </si>
  <si>
    <t>Total avec transferts comptes</t>
  </si>
  <si>
    <t>Budget dépenses</t>
  </si>
  <si>
    <t>Dépenses actuelles</t>
  </si>
  <si>
    <t>Communication</t>
  </si>
  <si>
    <t>Matériel</t>
  </si>
  <si>
    <t>Déplacement du CA</t>
  </si>
  <si>
    <t>Publicité</t>
  </si>
  <si>
    <t>Solidarité Ridef + RAEF</t>
  </si>
  <si>
    <t>Coûts bancaires</t>
  </si>
  <si>
    <t xml:space="preserve">Prêt pour la Ridef </t>
  </si>
  <si>
    <t>Total Dépenses</t>
  </si>
  <si>
    <r>
      <t xml:space="preserve">Transfert de comptes </t>
    </r>
    <r>
      <rPr>
        <sz val="8"/>
        <color rgb="FF000000"/>
        <rFont val="Calibri"/>
        <family val="2"/>
      </rPr>
      <t>(compte courant depuis 2019)</t>
    </r>
  </si>
  <si>
    <t xml:space="preserve">Transfert sur Livret bleu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</si>
</sst>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)\ _C_H_F_ ;_ * \(#,##0.00\)\ _C_H_F_ ;_ * &quot;-&quot;??_)\ _C_H_F_ ;_ @_ "/>
    <numFmt numFmtId="164" formatCode="_ * #,##0.00_ ;_ * \-#,##0.00_ ;_ * &quot;-&quot;??_ ;_ @_ "/>
    <numFmt numFmtId="165" formatCode="_-* #,##0.00\ _C_H_F_-;\-* #,##0.00\ _C_H_F_-;_-* &quot;-&quot;??\ _C_H_F_-;_-@_-"/>
    <numFmt numFmtId="166" formatCode="dd&quot;.&quot;mm&quot;.&quot;yy"/>
    <numFmt numFmtId="167" formatCode="&quot; &quot;#,##0.00&quot; &quot;;&quot; -&quot;#,##0.00&quot; &quot;;&quot; -&quot;00&quot; &quot;;&quot; &quot;@&quot; &quot;"/>
    <numFmt numFmtId="168" formatCode="#,##0.00000000000"/>
  </numFmts>
  <fonts count="26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b/>
      <sz val="6"/>
      <color rgb="FFFF0000"/>
      <name val="Arial"/>
      <family val="2"/>
    </font>
    <font>
      <b/>
      <sz val="6"/>
      <color rgb="FF000000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6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rgb="FFFFFF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rgb="FFFF9900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1" fillId="0" borderId="0" xfId="1"/>
    <xf numFmtId="166" fontId="4" fillId="3" borderId="4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0" fontId="4" fillId="0" borderId="0" xfId="1" applyFont="1"/>
    <xf numFmtId="0" fontId="7" fillId="0" borderId="0" xfId="1" applyFont="1"/>
    <xf numFmtId="0" fontId="10" fillId="0" borderId="0" xfId="1" applyFont="1"/>
    <xf numFmtId="166" fontId="4" fillId="0" borderId="7" xfId="1" applyNumberFormat="1" applyFont="1" applyFill="1" applyBorder="1" applyAlignment="1">
      <alignment horizontal="center"/>
    </xf>
    <xf numFmtId="0" fontId="11" fillId="0" borderId="0" xfId="1" applyFont="1"/>
    <xf numFmtId="0" fontId="1" fillId="0" borderId="6" xfId="1" applyBorder="1"/>
    <xf numFmtId="167" fontId="4" fillId="0" borderId="21" xfId="1" applyNumberFormat="1" applyFont="1" applyBorder="1" applyAlignment="1">
      <alignment vertical="center"/>
    </xf>
    <xf numFmtId="166" fontId="4" fillId="0" borderId="1" xfId="1" applyNumberFormat="1" applyFont="1" applyFill="1" applyBorder="1" applyAlignment="1">
      <alignment horizontal="center"/>
    </xf>
    <xf numFmtId="0" fontId="1" fillId="0" borderId="32" xfId="1" applyBorder="1"/>
    <xf numFmtId="0" fontId="1" fillId="0" borderId="33" xfId="1" applyBorder="1"/>
    <xf numFmtId="0" fontId="11" fillId="0" borderId="34" xfId="1" applyFont="1" applyBorder="1"/>
    <xf numFmtId="0" fontId="11" fillId="0" borderId="35" xfId="1" applyFont="1" applyBorder="1"/>
    <xf numFmtId="0" fontId="11" fillId="0" borderId="37" xfId="1" applyFont="1" applyBorder="1"/>
    <xf numFmtId="0" fontId="1" fillId="0" borderId="9" xfId="1" applyBorder="1"/>
    <xf numFmtId="0" fontId="1" fillId="0" borderId="31" xfId="1" applyBorder="1"/>
    <xf numFmtId="0" fontId="1" fillId="0" borderId="36" xfId="1" applyBorder="1"/>
    <xf numFmtId="0" fontId="11" fillId="0" borderId="36" xfId="1" applyFont="1" applyBorder="1"/>
    <xf numFmtId="43" fontId="11" fillId="0" borderId="35" xfId="1" applyNumberFormat="1" applyFont="1" applyBorder="1"/>
    <xf numFmtId="43" fontId="11" fillId="0" borderId="37" xfId="1" applyNumberFormat="1" applyFont="1" applyBorder="1"/>
    <xf numFmtId="43" fontId="12" fillId="0" borderId="7" xfId="1" applyNumberFormat="1" applyFont="1" applyBorder="1"/>
    <xf numFmtId="43" fontId="13" fillId="0" borderId="36" xfId="1" applyNumberFormat="1" applyFont="1" applyBorder="1"/>
    <xf numFmtId="165" fontId="4" fillId="0" borderId="22" xfId="1" applyNumberFormat="1" applyFont="1" applyFill="1" applyBorder="1"/>
    <xf numFmtId="165" fontId="7" fillId="0" borderId="22" xfId="1" applyNumberFormat="1" applyFont="1" applyFill="1" applyBorder="1"/>
    <xf numFmtId="0" fontId="7" fillId="0" borderId="22" xfId="1" applyNumberFormat="1" applyFont="1" applyFill="1" applyBorder="1" applyAlignment="1">
      <alignment horizontal="center"/>
    </xf>
    <xf numFmtId="0" fontId="1" fillId="0" borderId="0" xfId="1" applyNumberFormat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0" fontId="2" fillId="5" borderId="7" xfId="1" applyFont="1" applyFill="1" applyBorder="1"/>
    <xf numFmtId="0" fontId="2" fillId="5" borderId="7" xfId="1" applyFont="1" applyFill="1" applyBorder="1" applyAlignment="1">
      <alignment horizontal="center"/>
    </xf>
    <xf numFmtId="165" fontId="2" fillId="5" borderId="7" xfId="1" applyNumberFormat="1" applyFont="1" applyFill="1" applyBorder="1" applyAlignment="1">
      <alignment horizontal="center"/>
    </xf>
    <xf numFmtId="0" fontId="2" fillId="5" borderId="7" xfId="1" applyNumberFormat="1" applyFont="1" applyFill="1" applyBorder="1" applyAlignment="1">
      <alignment horizontal="center"/>
    </xf>
    <xf numFmtId="0" fontId="3" fillId="5" borderId="7" xfId="1" applyNumberFormat="1" applyFont="1" applyFill="1" applyBorder="1" applyAlignment="1">
      <alignment horizontal="center"/>
    </xf>
    <xf numFmtId="165" fontId="3" fillId="5" borderId="7" xfId="1" applyNumberFormat="1" applyFont="1" applyFill="1" applyBorder="1"/>
    <xf numFmtId="165" fontId="2" fillId="5" borderId="11" xfId="1" applyNumberFormat="1" applyFont="1" applyFill="1" applyBorder="1"/>
    <xf numFmtId="166" fontId="2" fillId="6" borderId="2" xfId="1" applyNumberFormat="1" applyFont="1" applyFill="1" applyBorder="1" applyAlignment="1">
      <alignment horizontal="center"/>
    </xf>
    <xf numFmtId="0" fontId="2" fillId="6" borderId="3" xfId="1" applyFont="1" applyFill="1" applyBorder="1"/>
    <xf numFmtId="0" fontId="2" fillId="6" borderId="3" xfId="1" applyFont="1" applyFill="1" applyBorder="1" applyAlignment="1">
      <alignment horizontal="center"/>
    </xf>
    <xf numFmtId="165" fontId="2" fillId="6" borderId="3" xfId="1" applyNumberFormat="1" applyFont="1" applyFill="1" applyBorder="1"/>
    <xf numFmtId="0" fontId="2" fillId="6" borderId="3" xfId="1" applyNumberFormat="1" applyFont="1" applyFill="1" applyBorder="1" applyAlignment="1">
      <alignment horizontal="center"/>
    </xf>
    <xf numFmtId="0" fontId="3" fillId="6" borderId="3" xfId="1" applyNumberFormat="1" applyFont="1" applyFill="1" applyBorder="1" applyAlignment="1">
      <alignment horizontal="center"/>
    </xf>
    <xf numFmtId="165" fontId="3" fillId="6" borderId="3" xfId="1" applyNumberFormat="1" applyFont="1" applyFill="1" applyBorder="1"/>
    <xf numFmtId="165" fontId="2" fillId="6" borderId="23" xfId="1" applyNumberFormat="1" applyFont="1" applyFill="1" applyBorder="1"/>
    <xf numFmtId="0" fontId="4" fillId="0" borderId="45" xfId="1" applyFont="1" applyFill="1" applyBorder="1"/>
    <xf numFmtId="14" fontId="4" fillId="0" borderId="45" xfId="1" applyNumberFormat="1" applyFont="1" applyFill="1" applyBorder="1"/>
    <xf numFmtId="14" fontId="4" fillId="0" borderId="5" xfId="1" applyNumberFormat="1" applyFont="1" applyFill="1" applyBorder="1"/>
    <xf numFmtId="14" fontId="4" fillId="0" borderId="0" xfId="1" applyNumberFormat="1" applyFont="1" applyFill="1" applyBorder="1"/>
    <xf numFmtId="165" fontId="2" fillId="4" borderId="46" xfId="1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22" xfId="1" applyNumberFormat="1" applyFont="1" applyFill="1" applyBorder="1" applyAlignment="1">
      <alignment horizontal="center"/>
    </xf>
    <xf numFmtId="0" fontId="2" fillId="0" borderId="48" xfId="1" applyNumberFormat="1" applyFont="1" applyFill="1" applyBorder="1" applyAlignment="1">
      <alignment horizontal="center"/>
    </xf>
    <xf numFmtId="0" fontId="3" fillId="0" borderId="48" xfId="1" applyNumberFormat="1" applyFont="1" applyFill="1" applyBorder="1" applyAlignment="1">
      <alignment horizontal="center"/>
    </xf>
    <xf numFmtId="4" fontId="9" fillId="0" borderId="5" xfId="1" applyNumberFormat="1" applyFont="1" applyBorder="1"/>
    <xf numFmtId="166" fontId="4" fillId="0" borderId="10" xfId="1" applyNumberFormat="1" applyFont="1" applyFill="1" applyBorder="1" applyAlignment="1">
      <alignment horizontal="center"/>
    </xf>
    <xf numFmtId="14" fontId="4" fillId="0" borderId="10" xfId="1" applyNumberFormat="1" applyFont="1" applyFill="1" applyBorder="1"/>
    <xf numFmtId="166" fontId="4" fillId="0" borderId="22" xfId="1" applyNumberFormat="1" applyFont="1" applyFill="1" applyBorder="1" applyAlignment="1">
      <alignment horizontal="center"/>
    </xf>
    <xf numFmtId="165" fontId="2" fillId="0" borderId="62" xfId="1" applyNumberFormat="1" applyFont="1" applyFill="1" applyBorder="1"/>
    <xf numFmtId="165" fontId="2" fillId="0" borderId="64" xfId="1" applyNumberFormat="1" applyFont="1" applyFill="1" applyBorder="1"/>
    <xf numFmtId="4" fontId="8" fillId="0" borderId="54" xfId="1" applyNumberFormat="1" applyFont="1" applyBorder="1"/>
    <xf numFmtId="0" fontId="2" fillId="0" borderId="60" xfId="1" applyNumberFormat="1" applyFont="1" applyBorder="1" applyAlignment="1">
      <alignment horizontal="center" vertical="center"/>
    </xf>
    <xf numFmtId="0" fontId="3" fillId="0" borderId="71" xfId="1" applyNumberFormat="1" applyFont="1" applyBorder="1" applyAlignment="1">
      <alignment horizontal="center" vertical="center"/>
    </xf>
    <xf numFmtId="0" fontId="4" fillId="0" borderId="72" xfId="1" applyFont="1" applyBorder="1" applyAlignment="1">
      <alignment vertical="center"/>
    </xf>
    <xf numFmtId="14" fontId="16" fillId="0" borderId="10" xfId="1" applyNumberFormat="1" applyFont="1" applyFill="1" applyBorder="1"/>
    <xf numFmtId="4" fontId="8" fillId="0" borderId="31" xfId="1" applyNumberFormat="1" applyFont="1" applyBorder="1"/>
    <xf numFmtId="4" fontId="14" fillId="0" borderId="54" xfId="1" applyNumberFormat="1" applyFont="1" applyBorder="1"/>
    <xf numFmtId="166" fontId="17" fillId="0" borderId="57" xfId="1" applyNumberFormat="1" applyFont="1" applyFill="1" applyBorder="1" applyAlignment="1">
      <alignment horizontal="center"/>
    </xf>
    <xf numFmtId="166" fontId="16" fillId="0" borderId="10" xfId="1" applyNumberFormat="1" applyFont="1" applyFill="1" applyBorder="1" applyAlignment="1">
      <alignment horizontal="center"/>
    </xf>
    <xf numFmtId="165" fontId="18" fillId="0" borderId="64" xfId="1" applyNumberFormat="1" applyFont="1" applyFill="1" applyBorder="1"/>
    <xf numFmtId="43" fontId="1" fillId="4" borderId="10" xfId="1" applyNumberFormat="1" applyFill="1" applyBorder="1"/>
    <xf numFmtId="43" fontId="1" fillId="0" borderId="10" xfId="1" applyNumberFormat="1" applyBorder="1"/>
    <xf numFmtId="4" fontId="9" fillId="0" borderId="10" xfId="1" applyNumberFormat="1" applyFont="1" applyBorder="1"/>
    <xf numFmtId="4" fontId="9" fillId="0" borderId="59" xfId="1" applyNumberFormat="1" applyFont="1" applyBorder="1"/>
    <xf numFmtId="0" fontId="1" fillId="0" borderId="10" xfId="1" applyBorder="1"/>
    <xf numFmtId="0" fontId="1" fillId="0" borderId="22" xfId="1" applyBorder="1"/>
    <xf numFmtId="43" fontId="1" fillId="4" borderId="22" xfId="1" applyNumberFormat="1" applyFill="1" applyBorder="1"/>
    <xf numFmtId="43" fontId="1" fillId="0" borderId="22" xfId="1" applyNumberFormat="1" applyBorder="1"/>
    <xf numFmtId="0" fontId="1" fillId="0" borderId="74" xfId="1" applyBorder="1"/>
    <xf numFmtId="0" fontId="1" fillId="0" borderId="75" xfId="1" applyBorder="1"/>
    <xf numFmtId="0" fontId="1" fillId="0" borderId="76" xfId="1" applyBorder="1"/>
    <xf numFmtId="0" fontId="1" fillId="0" borderId="27" xfId="1" applyBorder="1"/>
    <xf numFmtId="0" fontId="1" fillId="0" borderId="52" xfId="1" applyBorder="1"/>
    <xf numFmtId="0" fontId="1" fillId="0" borderId="77" xfId="1" applyFill="1" applyBorder="1"/>
    <xf numFmtId="4" fontId="15" fillId="0" borderId="78" xfId="1" applyNumberFormat="1" applyFont="1" applyBorder="1"/>
    <xf numFmtId="0" fontId="1" fillId="0" borderId="79" xfId="1" applyFill="1" applyBorder="1"/>
    <xf numFmtId="0" fontId="1" fillId="0" borderId="80" xfId="1" applyFill="1" applyBorder="1"/>
    <xf numFmtId="4" fontId="15" fillId="0" borderId="40" xfId="1" applyNumberFormat="1" applyFont="1" applyBorder="1"/>
    <xf numFmtId="0" fontId="1" fillId="0" borderId="10" xfId="1" applyFill="1" applyBorder="1"/>
    <xf numFmtId="0" fontId="1" fillId="0" borderId="22" xfId="1" applyFill="1" applyBorder="1"/>
    <xf numFmtId="4" fontId="15" fillId="0" borderId="39" xfId="1" applyNumberFormat="1" applyFont="1" applyBorder="1"/>
    <xf numFmtId="1" fontId="17" fillId="0" borderId="57" xfId="1" applyNumberFormat="1" applyFont="1" applyFill="1" applyBorder="1" applyAlignment="1">
      <alignment horizontal="center"/>
    </xf>
    <xf numFmtId="0" fontId="4" fillId="0" borderId="45" xfId="1" applyFont="1" applyFill="1" applyBorder="1" applyAlignment="1">
      <alignment wrapText="1"/>
    </xf>
    <xf numFmtId="14" fontId="4" fillId="0" borderId="10" xfId="1" applyNumberFormat="1" applyFont="1" applyFill="1" applyBorder="1" applyAlignment="1">
      <alignment wrapText="1"/>
    </xf>
    <xf numFmtId="14" fontId="16" fillId="0" borderId="10" xfId="1" applyNumberFormat="1" applyFont="1" applyFill="1" applyBorder="1" applyAlignment="1">
      <alignment wrapText="1"/>
    </xf>
    <xf numFmtId="14" fontId="16" fillId="0" borderId="22" xfId="1" applyNumberFormat="1" applyFont="1" applyFill="1" applyBorder="1" applyAlignment="1">
      <alignment wrapText="1"/>
    </xf>
    <xf numFmtId="165" fontId="2" fillId="8" borderId="12" xfId="1" applyNumberFormat="1" applyFont="1" applyFill="1" applyBorder="1"/>
    <xf numFmtId="165" fontId="2" fillId="8" borderId="46" xfId="1" applyNumberFormat="1" applyFont="1" applyFill="1" applyBorder="1"/>
    <xf numFmtId="165" fontId="3" fillId="8" borderId="12" xfId="1" applyNumberFormat="1" applyFont="1" applyFill="1" applyBorder="1"/>
    <xf numFmtId="165" fontId="2" fillId="8" borderId="33" xfId="1" applyNumberFormat="1" applyFont="1" applyFill="1" applyBorder="1"/>
    <xf numFmtId="0" fontId="2" fillId="8" borderId="36" xfId="1" applyNumberFormat="1" applyFont="1" applyFill="1" applyBorder="1" applyAlignment="1">
      <alignment horizontal="center"/>
    </xf>
    <xf numFmtId="0" fontId="3" fillId="8" borderId="35" xfId="1" applyNumberFormat="1" applyFont="1" applyFill="1" applyBorder="1" applyAlignment="1">
      <alignment horizontal="center"/>
    </xf>
    <xf numFmtId="165" fontId="18" fillId="10" borderId="46" xfId="1" applyNumberFormat="1" applyFont="1" applyFill="1" applyBorder="1"/>
    <xf numFmtId="0" fontId="1" fillId="0" borderId="27" xfId="1" applyFill="1" applyBorder="1"/>
    <xf numFmtId="0" fontId="1" fillId="0" borderId="26" xfId="1" applyBorder="1"/>
    <xf numFmtId="0" fontId="1" fillId="0" borderId="26" xfId="1" applyFill="1" applyBorder="1"/>
    <xf numFmtId="0" fontId="1" fillId="0" borderId="54" xfId="1" applyBorder="1"/>
    <xf numFmtId="0" fontId="11" fillId="0" borderId="56" xfId="1" applyFont="1" applyBorder="1"/>
    <xf numFmtId="0" fontId="22" fillId="0" borderId="0" xfId="1" applyFont="1"/>
    <xf numFmtId="165" fontId="4" fillId="8" borderId="10" xfId="1" applyNumberFormat="1" applyFont="1" applyFill="1" applyBorder="1"/>
    <xf numFmtId="0" fontId="4" fillId="8" borderId="10" xfId="1" applyNumberFormat="1" applyFont="1" applyFill="1" applyBorder="1" applyAlignment="1">
      <alignment horizontal="center"/>
    </xf>
    <xf numFmtId="0" fontId="7" fillId="8" borderId="10" xfId="1" applyNumberFormat="1" applyFont="1" applyFill="1" applyBorder="1" applyAlignment="1">
      <alignment horizontal="center"/>
    </xf>
    <xf numFmtId="165" fontId="7" fillId="8" borderId="10" xfId="1" applyNumberFormat="1" applyFont="1" applyFill="1" applyBorder="1"/>
    <xf numFmtId="165" fontId="4" fillId="8" borderId="22" xfId="1" applyNumberFormat="1" applyFont="1" applyFill="1" applyBorder="1"/>
    <xf numFmtId="0" fontId="4" fillId="8" borderId="22" xfId="1" applyNumberFormat="1" applyFont="1" applyFill="1" applyBorder="1" applyAlignment="1">
      <alignment horizontal="center"/>
    </xf>
    <xf numFmtId="0" fontId="7" fillId="8" borderId="22" xfId="1" applyNumberFormat="1" applyFont="1" applyFill="1" applyBorder="1" applyAlignment="1">
      <alignment horizontal="center"/>
    </xf>
    <xf numFmtId="165" fontId="7" fillId="8" borderId="22" xfId="1" applyNumberFormat="1" applyFont="1" applyFill="1" applyBorder="1"/>
    <xf numFmtId="165" fontId="16" fillId="8" borderId="22" xfId="1" applyNumberFormat="1" applyFont="1" applyFill="1" applyBorder="1"/>
    <xf numFmtId="0" fontId="16" fillId="8" borderId="22" xfId="1" applyNumberFormat="1" applyFont="1" applyFill="1" applyBorder="1" applyAlignment="1">
      <alignment horizontal="center"/>
    </xf>
    <xf numFmtId="165" fontId="3" fillId="7" borderId="54" xfId="1" applyNumberFormat="1" applyFont="1" applyFill="1" applyBorder="1"/>
    <xf numFmtId="0" fontId="3" fillId="0" borderId="84" xfId="1" applyFont="1" applyBorder="1" applyAlignment="1">
      <alignment horizontal="center" vertical="center"/>
    </xf>
    <xf numFmtId="0" fontId="3" fillId="0" borderId="85" xfId="1" applyFont="1" applyBorder="1" applyAlignment="1">
      <alignment horizontal="center" vertical="center"/>
    </xf>
    <xf numFmtId="0" fontId="3" fillId="0" borderId="86" xfId="1" applyFont="1" applyBorder="1" applyAlignment="1">
      <alignment horizontal="center" vertical="center"/>
    </xf>
    <xf numFmtId="0" fontId="5" fillId="0" borderId="10" xfId="1" applyFont="1" applyBorder="1"/>
    <xf numFmtId="4" fontId="8" fillId="0" borderId="10" xfId="1" applyNumberFormat="1" applyFont="1" applyBorder="1"/>
    <xf numFmtId="0" fontId="5" fillId="0" borderId="27" xfId="1" applyFont="1" applyBorder="1"/>
    <xf numFmtId="0" fontId="5" fillId="0" borderId="28" xfId="1" applyFont="1" applyBorder="1"/>
    <xf numFmtId="4" fontId="8" fillId="0" borderId="27" xfId="1" applyNumberFormat="1" applyFont="1" applyBorder="1"/>
    <xf numFmtId="4" fontId="8" fillId="0" borderId="28" xfId="1" applyNumberFormat="1" applyFont="1" applyBorder="1"/>
    <xf numFmtId="0" fontId="2" fillId="0" borderId="87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6" fillId="0" borderId="10" xfId="1" applyFont="1" applyBorder="1"/>
    <xf numFmtId="0" fontId="6" fillId="0" borderId="88" xfId="1" applyFont="1" applyBorder="1"/>
    <xf numFmtId="0" fontId="6" fillId="0" borderId="51" xfId="1" applyFont="1" applyBorder="1"/>
    <xf numFmtId="0" fontId="6" fillId="0" borderId="28" xfId="1" applyFont="1" applyBorder="1"/>
    <xf numFmtId="4" fontId="9" fillId="0" borderId="28" xfId="1" applyNumberFormat="1" applyFont="1" applyBorder="1"/>
    <xf numFmtId="165" fontId="3" fillId="0" borderId="12" xfId="1" applyNumberFormat="1" applyFont="1" applyFill="1" applyBorder="1"/>
    <xf numFmtId="0" fontId="6" fillId="0" borderId="90" xfId="1" applyFont="1" applyBorder="1"/>
    <xf numFmtId="0" fontId="6" fillId="0" borderId="91" xfId="1" applyFont="1" applyBorder="1"/>
    <xf numFmtId="4" fontId="9" fillId="0" borderId="91" xfId="1" applyNumberFormat="1" applyFont="1" applyBorder="1"/>
    <xf numFmtId="0" fontId="5" fillId="0" borderId="26" xfId="1" applyFont="1" applyBorder="1"/>
    <xf numFmtId="0" fontId="5" fillId="0" borderId="88" xfId="1" applyFont="1" applyBorder="1"/>
    <xf numFmtId="0" fontId="5" fillId="0" borderId="51" xfId="1" applyFont="1" applyBorder="1"/>
    <xf numFmtId="4" fontId="8" fillId="0" borderId="53" xfId="1" applyNumberFormat="1" applyFont="1" applyBorder="1"/>
    <xf numFmtId="4" fontId="8" fillId="0" borderId="12" xfId="1" applyNumberFormat="1" applyFont="1" applyBorder="1"/>
    <xf numFmtId="168" fontId="1" fillId="0" borderId="0" xfId="1" applyNumberFormat="1"/>
    <xf numFmtId="164" fontId="1" fillId="0" borderId="0" xfId="1" applyNumberFormat="1"/>
    <xf numFmtId="4" fontId="15" fillId="0" borderId="28" xfId="1" applyNumberFormat="1" applyFont="1" applyBorder="1"/>
    <xf numFmtId="4" fontId="15" fillId="0" borderId="53" xfId="1" applyNumberFormat="1" applyFont="1" applyBorder="1"/>
    <xf numFmtId="0" fontId="11" fillId="0" borderId="55" xfId="1" applyFont="1" applyBorder="1"/>
    <xf numFmtId="43" fontId="11" fillId="0" borderId="55" xfId="1" applyNumberFormat="1" applyFont="1" applyBorder="1"/>
    <xf numFmtId="43" fontId="11" fillId="0" borderId="56" xfId="1" applyNumberFormat="1" applyFont="1" applyBorder="1"/>
    <xf numFmtId="0" fontId="1" fillId="0" borderId="57" xfId="1" applyBorder="1"/>
    <xf numFmtId="0" fontId="1" fillId="0" borderId="58" xfId="1" applyBorder="1"/>
    <xf numFmtId="43" fontId="1" fillId="4" borderId="58" xfId="1" applyNumberFormat="1" applyFill="1" applyBorder="1"/>
    <xf numFmtId="43" fontId="1" fillId="0" borderId="58" xfId="1" applyNumberFormat="1" applyBorder="1"/>
    <xf numFmtId="4" fontId="15" fillId="0" borderId="59" xfId="1" applyNumberFormat="1" applyFont="1" applyBorder="1"/>
    <xf numFmtId="164" fontId="1" fillId="0" borderId="28" xfId="1" applyNumberFormat="1" applyBorder="1" applyAlignment="1">
      <alignment horizontal="right" vertical="center"/>
    </xf>
    <xf numFmtId="0" fontId="11" fillId="10" borderId="89" xfId="1" applyFont="1" applyFill="1" applyBorder="1"/>
    <xf numFmtId="164" fontId="11" fillId="10" borderId="30" xfId="1" applyNumberFormat="1" applyFont="1" applyFill="1" applyBorder="1"/>
    <xf numFmtId="0" fontId="11" fillId="10" borderId="26" xfId="1" applyFont="1" applyFill="1" applyBorder="1"/>
    <xf numFmtId="164" fontId="11" fillId="10" borderId="51" xfId="1" applyNumberFormat="1" applyFont="1" applyFill="1" applyBorder="1" applyAlignment="1">
      <alignment horizontal="right" vertical="center"/>
    </xf>
    <xf numFmtId="43" fontId="1" fillId="0" borderId="58" xfId="1" applyNumberFormat="1" applyFill="1" applyBorder="1"/>
    <xf numFmtId="43" fontId="1" fillId="0" borderId="10" xfId="1" applyNumberFormat="1" applyFill="1" applyBorder="1"/>
    <xf numFmtId="43" fontId="1" fillId="0" borderId="22" xfId="1" applyNumberFormat="1" applyFill="1" applyBorder="1"/>
    <xf numFmtId="0" fontId="1" fillId="0" borderId="31" xfId="1" applyFont="1" applyBorder="1"/>
    <xf numFmtId="0" fontId="1" fillId="0" borderId="36" xfId="1" applyFont="1" applyBorder="1"/>
    <xf numFmtId="0" fontId="1" fillId="0" borderId="77" xfId="1" applyFont="1" applyBorder="1"/>
    <xf numFmtId="0" fontId="1" fillId="0" borderId="9" xfId="1" applyFont="1" applyBorder="1"/>
    <xf numFmtId="43" fontId="1" fillId="0" borderId="11" xfId="1" applyNumberFormat="1" applyFont="1" applyFill="1" applyBorder="1"/>
    <xf numFmtId="43" fontId="15" fillId="0" borderId="7" xfId="1" applyNumberFormat="1" applyFont="1" applyBorder="1"/>
    <xf numFmtId="0" fontId="1" fillId="0" borderId="79" xfId="1" applyFont="1" applyBorder="1"/>
    <xf numFmtId="0" fontId="1" fillId="0" borderId="6" xfId="1" applyFont="1" applyBorder="1"/>
    <xf numFmtId="43" fontId="1" fillId="0" borderId="8" xfId="1" applyNumberFormat="1" applyFont="1" applyFill="1" applyBorder="1"/>
    <xf numFmtId="0" fontId="1" fillId="0" borderId="80" xfId="1" applyFont="1" applyBorder="1"/>
    <xf numFmtId="0" fontId="1" fillId="0" borderId="32" xfId="1" applyFont="1" applyBorder="1"/>
    <xf numFmtId="43" fontId="1" fillId="0" borderId="23" xfId="1" applyNumberFormat="1" applyFont="1" applyFill="1" applyBorder="1"/>
    <xf numFmtId="0" fontId="1" fillId="0" borderId="33" xfId="1" applyFont="1" applyBorder="1"/>
    <xf numFmtId="43" fontId="25" fillId="0" borderId="36" xfId="1" applyNumberFormat="1" applyFont="1" applyBorder="1"/>
    <xf numFmtId="0" fontId="1" fillId="0" borderId="10" xfId="1" applyFont="1" applyBorder="1"/>
    <xf numFmtId="43" fontId="1" fillId="0" borderId="10" xfId="1" applyNumberFormat="1" applyFont="1" applyFill="1" applyBorder="1"/>
    <xf numFmtId="0" fontId="1" fillId="0" borderId="22" xfId="1" applyFont="1" applyBorder="1"/>
    <xf numFmtId="43" fontId="1" fillId="0" borderId="22" xfId="1" applyNumberFormat="1" applyFont="1" applyFill="1" applyBorder="1"/>
    <xf numFmtId="43" fontId="1" fillId="4" borderId="11" xfId="1" applyNumberFormat="1" applyFont="1" applyFill="1" applyBorder="1"/>
    <xf numFmtId="43" fontId="1" fillId="4" borderId="8" xfId="1" applyNumberFormat="1" applyFont="1" applyFill="1" applyBorder="1"/>
    <xf numFmtId="43" fontId="1" fillId="4" borderId="23" xfId="1" applyNumberFormat="1" applyFont="1" applyFill="1" applyBorder="1"/>
    <xf numFmtId="166" fontId="2" fillId="4" borderId="47" xfId="1" applyNumberFormat="1" applyFont="1" applyFill="1" applyBorder="1" applyAlignment="1">
      <alignment horizontal="center"/>
    </xf>
    <xf numFmtId="166" fontId="2" fillId="4" borderId="41" xfId="1" applyNumberFormat="1" applyFont="1" applyFill="1" applyBorder="1" applyAlignment="1">
      <alignment horizontal="center"/>
    </xf>
    <xf numFmtId="0" fontId="19" fillId="9" borderId="74" xfId="1" applyNumberFormat="1" applyFont="1" applyFill="1" applyBorder="1" applyAlignment="1">
      <alignment horizontal="center" vertical="center"/>
    </xf>
    <xf numFmtId="0" fontId="20" fillId="9" borderId="75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0" fontId="20" fillId="9" borderId="82" xfId="0" applyFont="1" applyFill="1" applyBorder="1" applyAlignment="1">
      <alignment horizontal="center" vertical="center"/>
    </xf>
    <xf numFmtId="165" fontId="19" fillId="11" borderId="81" xfId="1" applyNumberFormat="1" applyFont="1" applyFill="1" applyBorder="1" applyAlignment="1">
      <alignment horizontal="center" vertical="center"/>
    </xf>
    <xf numFmtId="0" fontId="21" fillId="9" borderId="46" xfId="0" applyFont="1" applyFill="1" applyBorder="1" applyAlignment="1">
      <alignment horizontal="center" vertical="center"/>
    </xf>
    <xf numFmtId="166" fontId="18" fillId="10" borderId="47" xfId="1" applyNumberFormat="1" applyFont="1" applyFill="1" applyBorder="1" applyAlignment="1">
      <alignment horizontal="center"/>
    </xf>
    <xf numFmtId="166" fontId="18" fillId="10" borderId="41" xfId="1" applyNumberFormat="1" applyFont="1" applyFill="1" applyBorder="1" applyAlignment="1">
      <alignment horizontal="center"/>
    </xf>
    <xf numFmtId="0" fontId="2" fillId="0" borderId="73" xfId="1" applyFont="1" applyFill="1" applyBorder="1" applyAlignment="1">
      <alignment horizontal="center"/>
    </xf>
    <xf numFmtId="0" fontId="2" fillId="0" borderId="58" xfId="1" applyFont="1" applyFill="1" applyBorder="1" applyAlignment="1">
      <alignment horizontal="center"/>
    </xf>
    <xf numFmtId="167" fontId="2" fillId="0" borderId="58" xfId="1" applyNumberFormat="1" applyFont="1" applyFill="1" applyBorder="1" applyAlignment="1"/>
    <xf numFmtId="167" fontId="2" fillId="0" borderId="67" xfId="1" applyNumberFormat="1" applyFont="1" applyFill="1" applyBorder="1" applyAlignment="1"/>
    <xf numFmtId="167" fontId="2" fillId="0" borderId="59" xfId="1" applyNumberFormat="1" applyFont="1" applyFill="1" applyBorder="1" applyAlignment="1"/>
    <xf numFmtId="0" fontId="2" fillId="7" borderId="49" xfId="1" applyFont="1" applyFill="1" applyBorder="1" applyAlignment="1">
      <alignment horizontal="center"/>
    </xf>
    <xf numFmtId="0" fontId="2" fillId="7" borderId="50" xfId="1" applyFont="1" applyFill="1" applyBorder="1" applyAlignment="1">
      <alignment horizontal="center"/>
    </xf>
    <xf numFmtId="0" fontId="2" fillId="7" borderId="83" xfId="1" applyFont="1" applyFill="1" applyBorder="1" applyAlignment="1">
      <alignment horizontal="center"/>
    </xf>
    <xf numFmtId="0" fontId="1" fillId="0" borderId="38" xfId="1" applyFill="1" applyBorder="1"/>
    <xf numFmtId="0" fontId="1" fillId="0" borderId="29" xfId="1" applyFill="1" applyBorder="1"/>
    <xf numFmtId="0" fontId="7" fillId="0" borderId="29" xfId="1" applyFont="1" applyFill="1" applyBorder="1" applyAlignment="1">
      <alignment horizontal="center"/>
    </xf>
    <xf numFmtId="167" fontId="7" fillId="0" borderId="29" xfId="1" applyNumberFormat="1" applyFont="1" applyFill="1" applyBorder="1" applyAlignment="1"/>
    <xf numFmtId="167" fontId="7" fillId="0" borderId="63" xfId="1" applyNumberFormat="1" applyFont="1" applyFill="1" applyBorder="1" applyAlignment="1"/>
    <xf numFmtId="167" fontId="7" fillId="0" borderId="30" xfId="1" applyNumberFormat="1" applyFont="1" applyFill="1" applyBorder="1" applyAlignment="1"/>
    <xf numFmtId="0" fontId="4" fillId="0" borderId="29" xfId="1" applyFont="1" applyFill="1" applyBorder="1" applyAlignment="1">
      <alignment horizontal="center"/>
    </xf>
    <xf numFmtId="167" fontId="4" fillId="0" borderId="29" xfId="1" applyNumberFormat="1" applyFont="1" applyFill="1" applyBorder="1" applyAlignment="1"/>
    <xf numFmtId="167" fontId="4" fillId="0" borderId="63" xfId="1" applyNumberFormat="1" applyFont="1" applyFill="1" applyBorder="1" applyAlignment="1"/>
    <xf numFmtId="167" fontId="4" fillId="0" borderId="30" xfId="1" applyNumberFormat="1" applyFont="1" applyFill="1" applyBorder="1" applyAlignment="1"/>
    <xf numFmtId="0" fontId="2" fillId="0" borderId="43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165" fontId="2" fillId="8" borderId="74" xfId="1" applyNumberFormat="1" applyFont="1" applyFill="1" applyBorder="1" applyAlignment="1"/>
    <xf numFmtId="0" fontId="0" fillId="0" borderId="75" xfId="0" applyBorder="1" applyAlignment="1"/>
    <xf numFmtId="0" fontId="0" fillId="0" borderId="76" xfId="0" applyBorder="1" applyAlignment="1"/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83" xfId="1" applyFont="1" applyFill="1" applyBorder="1" applyAlignment="1">
      <alignment horizontal="center"/>
    </xf>
    <xf numFmtId="0" fontId="3" fillId="0" borderId="73" xfId="1" applyFont="1" applyFill="1" applyBorder="1" applyAlignment="1">
      <alignment horizontal="center"/>
    </xf>
    <xf numFmtId="0" fontId="3" fillId="0" borderId="58" xfId="1" applyFont="1" applyFill="1" applyBorder="1" applyAlignment="1">
      <alignment horizontal="center"/>
    </xf>
    <xf numFmtId="167" fontId="3" fillId="0" borderId="58" xfId="1" applyNumberFormat="1" applyFont="1" applyFill="1" applyBorder="1" applyAlignment="1"/>
    <xf numFmtId="167" fontId="3" fillId="0" borderId="67" xfId="1" applyNumberFormat="1" applyFont="1" applyFill="1" applyBorder="1" applyAlignment="1"/>
    <xf numFmtId="167" fontId="3" fillId="0" borderId="59" xfId="1" applyNumberFormat="1" applyFont="1" applyFill="1" applyBorder="1" applyAlignment="1"/>
    <xf numFmtId="167" fontId="2" fillId="0" borderId="61" xfId="1" applyNumberFormat="1" applyFont="1" applyFill="1" applyBorder="1" applyAlignment="1">
      <alignment horizontal="center" vertical="center"/>
    </xf>
    <xf numFmtId="167" fontId="2" fillId="0" borderId="25" xfId="1" applyNumberFormat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166" fontId="2" fillId="2" borderId="14" xfId="1" applyNumberFormat="1" applyFont="1" applyFill="1" applyBorder="1" applyAlignment="1">
      <alignment horizontal="center" vertical="center"/>
    </xf>
    <xf numFmtId="166" fontId="2" fillId="2" borderId="18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11" fillId="0" borderId="92" xfId="1" applyFont="1" applyBorder="1" applyAlignment="1"/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1123-DE32-554F-B832-321A3D978519}">
  <sheetPr>
    <tabColor theme="0" tint="-0.249977111117893"/>
  </sheetPr>
  <dimension ref="A1:E12"/>
  <sheetViews>
    <sheetView zoomScale="156" zoomScaleNormal="156" workbookViewId="0">
      <selection activeCell="B1" sqref="B1:B10"/>
    </sheetView>
  </sheetViews>
  <sheetFormatPr baseColWidth="10" defaultColWidth="11.5" defaultRowHeight="15"/>
  <cols>
    <col min="1" max="1" width="6.6640625" style="1" customWidth="1"/>
    <col min="2" max="2" width="33.1640625" style="1" customWidth="1"/>
    <col min="3" max="3" width="11.5" style="1" customWidth="1"/>
    <col min="4" max="4" width="6.6640625" style="1" customWidth="1"/>
    <col min="5" max="5" width="33.1640625" style="1" customWidth="1"/>
    <col min="6" max="6" width="11.5" style="1" customWidth="1"/>
    <col min="7" max="16384" width="11.5" style="1"/>
  </cols>
  <sheetData>
    <row r="1" spans="1:5">
      <c r="A1" s="104">
        <v>201</v>
      </c>
      <c r="B1" s="154" t="s">
        <v>68</v>
      </c>
      <c r="D1" s="105">
        <v>101</v>
      </c>
      <c r="E1" s="17" t="s">
        <v>32</v>
      </c>
    </row>
    <row r="2" spans="1:5">
      <c r="A2" s="81">
        <v>202</v>
      </c>
      <c r="B2" s="74" t="s">
        <v>146</v>
      </c>
      <c r="D2" s="103">
        <v>102</v>
      </c>
      <c r="E2" s="9" t="s">
        <v>33</v>
      </c>
    </row>
    <row r="3" spans="1:5">
      <c r="A3" s="81">
        <v>203</v>
      </c>
      <c r="B3" s="74" t="s">
        <v>69</v>
      </c>
      <c r="D3" s="103">
        <v>103</v>
      </c>
      <c r="E3" s="9" t="s">
        <v>34</v>
      </c>
    </row>
    <row r="4" spans="1:5">
      <c r="A4" s="81">
        <v>205</v>
      </c>
      <c r="B4" s="74" t="s">
        <v>145</v>
      </c>
      <c r="D4" s="103">
        <v>104</v>
      </c>
      <c r="E4" s="9" t="s">
        <v>35</v>
      </c>
    </row>
    <row r="5" spans="1:5">
      <c r="A5" s="81">
        <v>206</v>
      </c>
      <c r="B5" s="74" t="s">
        <v>38</v>
      </c>
      <c r="D5" s="103">
        <v>105</v>
      </c>
      <c r="E5" s="9" t="s">
        <v>155</v>
      </c>
    </row>
    <row r="6" spans="1:5">
      <c r="A6" s="81">
        <v>207</v>
      </c>
      <c r="B6" s="74" t="s">
        <v>29</v>
      </c>
      <c r="D6" s="103">
        <v>106</v>
      </c>
      <c r="E6" s="9" t="s">
        <v>90</v>
      </c>
    </row>
    <row r="7" spans="1:5">
      <c r="A7" s="81">
        <v>208</v>
      </c>
      <c r="B7" s="74" t="s">
        <v>30</v>
      </c>
      <c r="D7" s="103">
        <v>107</v>
      </c>
      <c r="E7" s="9" t="s">
        <v>91</v>
      </c>
    </row>
    <row r="8" spans="1:5">
      <c r="A8" s="81">
        <v>209</v>
      </c>
      <c r="B8" s="74" t="s">
        <v>70</v>
      </c>
      <c r="D8" s="103">
        <v>108</v>
      </c>
      <c r="E8" s="9" t="s">
        <v>36</v>
      </c>
    </row>
    <row r="9" spans="1:5">
      <c r="A9" s="81">
        <v>210</v>
      </c>
      <c r="B9" s="74" t="s">
        <v>75</v>
      </c>
      <c r="D9" s="103">
        <v>109</v>
      </c>
      <c r="E9" s="12" t="s">
        <v>89</v>
      </c>
    </row>
    <row r="10" spans="1:5" ht="16" thickBot="1">
      <c r="A10" s="82">
        <v>211</v>
      </c>
      <c r="B10" s="75" t="s">
        <v>77</v>
      </c>
      <c r="D10" s="103">
        <v>110</v>
      </c>
      <c r="E10" s="74" t="s">
        <v>75</v>
      </c>
    </row>
    <row r="11" spans="1:5" ht="16" thickBot="1">
      <c r="A11" s="106"/>
      <c r="B11" s="107" t="s">
        <v>31</v>
      </c>
      <c r="D11" s="82">
        <v>111</v>
      </c>
      <c r="E11" s="75" t="s">
        <v>78</v>
      </c>
    </row>
    <row r="12" spans="1:5" ht="16" thickBot="1">
      <c r="D12" s="106"/>
      <c r="E12" s="107" t="s">
        <v>37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4"/>
  <sheetViews>
    <sheetView zoomScale="144" zoomScaleNormal="160" zoomScalePageLayoutView="122" workbookViewId="0">
      <selection activeCell="I119" sqref="I119:S119"/>
    </sheetView>
  </sheetViews>
  <sheetFormatPr baseColWidth="10" defaultColWidth="8.83203125" defaultRowHeight="15"/>
  <cols>
    <col min="1" max="1" width="10" style="1" customWidth="1"/>
    <col min="2" max="2" width="26.6640625" style="1" customWidth="1"/>
    <col min="3" max="3" width="7.5" style="1" customWidth="1"/>
    <col min="4" max="4" width="12" style="1" customWidth="1"/>
    <col min="5" max="5" width="7.6640625" style="28" customWidth="1"/>
    <col min="6" max="6" width="7" style="28" customWidth="1"/>
    <col min="7" max="7" width="12" style="1" bestFit="1" customWidth="1"/>
    <col min="8" max="8" width="13.33203125" style="1" customWidth="1"/>
    <col min="9" max="19" width="6.83203125" style="1" customWidth="1"/>
    <col min="20" max="20" width="5.6640625" style="1" bestFit="1" customWidth="1"/>
    <col min="21" max="27" width="5.1640625" style="1" customWidth="1"/>
    <col min="28" max="28" width="5.6640625" style="1" bestFit="1" customWidth="1"/>
    <col min="29" max="29" width="7.1640625" style="1" bestFit="1" customWidth="1"/>
    <col min="30" max="258" width="11.5" style="1" customWidth="1"/>
    <col min="259" max="259" width="35" style="1" customWidth="1"/>
    <col min="260" max="264" width="9.1640625" style="1" customWidth="1"/>
    <col min="265" max="265" width="9.33203125" style="1" customWidth="1"/>
    <col min="266" max="269" width="9.1640625" style="1" customWidth="1"/>
    <col min="270" max="285" width="5.1640625" style="1" customWidth="1"/>
    <col min="286" max="514" width="11.5" style="1" customWidth="1"/>
    <col min="515" max="515" width="35" style="1" customWidth="1"/>
    <col min="516" max="520" width="9.1640625" style="1" customWidth="1"/>
    <col min="521" max="521" width="9.33203125" style="1" customWidth="1"/>
    <col min="522" max="525" width="9.1640625" style="1" customWidth="1"/>
    <col min="526" max="541" width="5.1640625" style="1" customWidth="1"/>
    <col min="542" max="770" width="11.5" style="1" customWidth="1"/>
    <col min="771" max="771" width="35" style="1" customWidth="1"/>
    <col min="772" max="776" width="9.1640625" style="1" customWidth="1"/>
    <col min="777" max="777" width="9.33203125" style="1" customWidth="1"/>
    <col min="778" max="781" width="9.1640625" style="1" customWidth="1"/>
    <col min="782" max="797" width="5.1640625" style="1" customWidth="1"/>
    <col min="798" max="1026" width="11.5" style="1" customWidth="1"/>
    <col min="1027" max="1027" width="35" style="1" customWidth="1"/>
    <col min="1028" max="1032" width="9.1640625" style="1" customWidth="1"/>
    <col min="1033" max="1033" width="9.33203125" style="1" customWidth="1"/>
    <col min="1034" max="1037" width="9.1640625" style="1" customWidth="1"/>
    <col min="1038" max="1053" width="5.1640625" style="1" customWidth="1"/>
    <col min="1054" max="1282" width="11.5" style="1" customWidth="1"/>
    <col min="1283" max="1283" width="35" style="1" customWidth="1"/>
    <col min="1284" max="1288" width="9.1640625" style="1" customWidth="1"/>
    <col min="1289" max="1289" width="9.33203125" style="1" customWidth="1"/>
    <col min="1290" max="1293" width="9.1640625" style="1" customWidth="1"/>
    <col min="1294" max="1309" width="5.1640625" style="1" customWidth="1"/>
    <col min="1310" max="1538" width="11.5" style="1" customWidth="1"/>
    <col min="1539" max="1539" width="35" style="1" customWidth="1"/>
    <col min="1540" max="1544" width="9.1640625" style="1" customWidth="1"/>
    <col min="1545" max="1545" width="9.33203125" style="1" customWidth="1"/>
    <col min="1546" max="1549" width="9.1640625" style="1" customWidth="1"/>
    <col min="1550" max="1565" width="5.1640625" style="1" customWidth="1"/>
    <col min="1566" max="1794" width="11.5" style="1" customWidth="1"/>
    <col min="1795" max="1795" width="35" style="1" customWidth="1"/>
    <col min="1796" max="1800" width="9.1640625" style="1" customWidth="1"/>
    <col min="1801" max="1801" width="9.33203125" style="1" customWidth="1"/>
    <col min="1802" max="1805" width="9.1640625" style="1" customWidth="1"/>
    <col min="1806" max="1821" width="5.1640625" style="1" customWidth="1"/>
    <col min="1822" max="2050" width="11.5" style="1" customWidth="1"/>
    <col min="2051" max="2051" width="35" style="1" customWidth="1"/>
    <col min="2052" max="2056" width="9.1640625" style="1" customWidth="1"/>
    <col min="2057" max="2057" width="9.33203125" style="1" customWidth="1"/>
    <col min="2058" max="2061" width="9.1640625" style="1" customWidth="1"/>
    <col min="2062" max="2077" width="5.1640625" style="1" customWidth="1"/>
    <col min="2078" max="2306" width="11.5" style="1" customWidth="1"/>
    <col min="2307" max="2307" width="35" style="1" customWidth="1"/>
    <col min="2308" max="2312" width="9.1640625" style="1" customWidth="1"/>
    <col min="2313" max="2313" width="9.33203125" style="1" customWidth="1"/>
    <col min="2314" max="2317" width="9.1640625" style="1" customWidth="1"/>
    <col min="2318" max="2333" width="5.1640625" style="1" customWidth="1"/>
    <col min="2334" max="2562" width="11.5" style="1" customWidth="1"/>
    <col min="2563" max="2563" width="35" style="1" customWidth="1"/>
    <col min="2564" max="2568" width="9.1640625" style="1" customWidth="1"/>
    <col min="2569" max="2569" width="9.33203125" style="1" customWidth="1"/>
    <col min="2570" max="2573" width="9.1640625" style="1" customWidth="1"/>
    <col min="2574" max="2589" width="5.1640625" style="1" customWidth="1"/>
    <col min="2590" max="2818" width="11.5" style="1" customWidth="1"/>
    <col min="2819" max="2819" width="35" style="1" customWidth="1"/>
    <col min="2820" max="2824" width="9.1640625" style="1" customWidth="1"/>
    <col min="2825" max="2825" width="9.33203125" style="1" customWidth="1"/>
    <col min="2826" max="2829" width="9.1640625" style="1" customWidth="1"/>
    <col min="2830" max="2845" width="5.1640625" style="1" customWidth="1"/>
    <col min="2846" max="3074" width="11.5" style="1" customWidth="1"/>
    <col min="3075" max="3075" width="35" style="1" customWidth="1"/>
    <col min="3076" max="3080" width="9.1640625" style="1" customWidth="1"/>
    <col min="3081" max="3081" width="9.33203125" style="1" customWidth="1"/>
    <col min="3082" max="3085" width="9.1640625" style="1" customWidth="1"/>
    <col min="3086" max="3101" width="5.1640625" style="1" customWidth="1"/>
    <col min="3102" max="3330" width="11.5" style="1" customWidth="1"/>
    <col min="3331" max="3331" width="35" style="1" customWidth="1"/>
    <col min="3332" max="3336" width="9.1640625" style="1" customWidth="1"/>
    <col min="3337" max="3337" width="9.33203125" style="1" customWidth="1"/>
    <col min="3338" max="3341" width="9.1640625" style="1" customWidth="1"/>
    <col min="3342" max="3357" width="5.1640625" style="1" customWidth="1"/>
    <col min="3358" max="3586" width="11.5" style="1" customWidth="1"/>
    <col min="3587" max="3587" width="35" style="1" customWidth="1"/>
    <col min="3588" max="3592" width="9.1640625" style="1" customWidth="1"/>
    <col min="3593" max="3593" width="9.33203125" style="1" customWidth="1"/>
    <col min="3594" max="3597" width="9.1640625" style="1" customWidth="1"/>
    <col min="3598" max="3613" width="5.1640625" style="1" customWidth="1"/>
    <col min="3614" max="3842" width="11.5" style="1" customWidth="1"/>
    <col min="3843" max="3843" width="35" style="1" customWidth="1"/>
    <col min="3844" max="3848" width="9.1640625" style="1" customWidth="1"/>
    <col min="3849" max="3849" width="9.33203125" style="1" customWidth="1"/>
    <col min="3850" max="3853" width="9.1640625" style="1" customWidth="1"/>
    <col min="3854" max="3869" width="5.1640625" style="1" customWidth="1"/>
    <col min="3870" max="4098" width="11.5" style="1" customWidth="1"/>
    <col min="4099" max="4099" width="35" style="1" customWidth="1"/>
    <col min="4100" max="4104" width="9.1640625" style="1" customWidth="1"/>
    <col min="4105" max="4105" width="9.33203125" style="1" customWidth="1"/>
    <col min="4106" max="4109" width="9.1640625" style="1" customWidth="1"/>
    <col min="4110" max="4125" width="5.1640625" style="1" customWidth="1"/>
    <col min="4126" max="4354" width="11.5" style="1" customWidth="1"/>
    <col min="4355" max="4355" width="35" style="1" customWidth="1"/>
    <col min="4356" max="4360" width="9.1640625" style="1" customWidth="1"/>
    <col min="4361" max="4361" width="9.33203125" style="1" customWidth="1"/>
    <col min="4362" max="4365" width="9.1640625" style="1" customWidth="1"/>
    <col min="4366" max="4381" width="5.1640625" style="1" customWidth="1"/>
    <col min="4382" max="4610" width="11.5" style="1" customWidth="1"/>
    <col min="4611" max="4611" width="35" style="1" customWidth="1"/>
    <col min="4612" max="4616" width="9.1640625" style="1" customWidth="1"/>
    <col min="4617" max="4617" width="9.33203125" style="1" customWidth="1"/>
    <col min="4618" max="4621" width="9.1640625" style="1" customWidth="1"/>
    <col min="4622" max="4637" width="5.1640625" style="1" customWidth="1"/>
    <col min="4638" max="4866" width="11.5" style="1" customWidth="1"/>
    <col min="4867" max="4867" width="35" style="1" customWidth="1"/>
    <col min="4868" max="4872" width="9.1640625" style="1" customWidth="1"/>
    <col min="4873" max="4873" width="9.33203125" style="1" customWidth="1"/>
    <col min="4874" max="4877" width="9.1640625" style="1" customWidth="1"/>
    <col min="4878" max="4893" width="5.1640625" style="1" customWidth="1"/>
    <col min="4894" max="5122" width="11.5" style="1" customWidth="1"/>
    <col min="5123" max="5123" width="35" style="1" customWidth="1"/>
    <col min="5124" max="5128" width="9.1640625" style="1" customWidth="1"/>
    <col min="5129" max="5129" width="9.33203125" style="1" customWidth="1"/>
    <col min="5130" max="5133" width="9.1640625" style="1" customWidth="1"/>
    <col min="5134" max="5149" width="5.1640625" style="1" customWidth="1"/>
    <col min="5150" max="5378" width="11.5" style="1" customWidth="1"/>
    <col min="5379" max="5379" width="35" style="1" customWidth="1"/>
    <col min="5380" max="5384" width="9.1640625" style="1" customWidth="1"/>
    <col min="5385" max="5385" width="9.33203125" style="1" customWidth="1"/>
    <col min="5386" max="5389" width="9.1640625" style="1" customWidth="1"/>
    <col min="5390" max="5405" width="5.1640625" style="1" customWidth="1"/>
    <col min="5406" max="5634" width="11.5" style="1" customWidth="1"/>
    <col min="5635" max="5635" width="35" style="1" customWidth="1"/>
    <col min="5636" max="5640" width="9.1640625" style="1" customWidth="1"/>
    <col min="5641" max="5641" width="9.33203125" style="1" customWidth="1"/>
    <col min="5642" max="5645" width="9.1640625" style="1" customWidth="1"/>
    <col min="5646" max="5661" width="5.1640625" style="1" customWidth="1"/>
    <col min="5662" max="5890" width="11.5" style="1" customWidth="1"/>
    <col min="5891" max="5891" width="35" style="1" customWidth="1"/>
    <col min="5892" max="5896" width="9.1640625" style="1" customWidth="1"/>
    <col min="5897" max="5897" width="9.33203125" style="1" customWidth="1"/>
    <col min="5898" max="5901" width="9.1640625" style="1" customWidth="1"/>
    <col min="5902" max="5917" width="5.1640625" style="1" customWidth="1"/>
    <col min="5918" max="6146" width="11.5" style="1" customWidth="1"/>
    <col min="6147" max="6147" width="35" style="1" customWidth="1"/>
    <col min="6148" max="6152" width="9.1640625" style="1" customWidth="1"/>
    <col min="6153" max="6153" width="9.33203125" style="1" customWidth="1"/>
    <col min="6154" max="6157" width="9.1640625" style="1" customWidth="1"/>
    <col min="6158" max="6173" width="5.1640625" style="1" customWidth="1"/>
    <col min="6174" max="6402" width="11.5" style="1" customWidth="1"/>
    <col min="6403" max="6403" width="35" style="1" customWidth="1"/>
    <col min="6404" max="6408" width="9.1640625" style="1" customWidth="1"/>
    <col min="6409" max="6409" width="9.33203125" style="1" customWidth="1"/>
    <col min="6410" max="6413" width="9.1640625" style="1" customWidth="1"/>
    <col min="6414" max="6429" width="5.1640625" style="1" customWidth="1"/>
    <col min="6430" max="6658" width="11.5" style="1" customWidth="1"/>
    <col min="6659" max="6659" width="35" style="1" customWidth="1"/>
    <col min="6660" max="6664" width="9.1640625" style="1" customWidth="1"/>
    <col min="6665" max="6665" width="9.33203125" style="1" customWidth="1"/>
    <col min="6666" max="6669" width="9.1640625" style="1" customWidth="1"/>
    <col min="6670" max="6685" width="5.1640625" style="1" customWidth="1"/>
    <col min="6686" max="6914" width="11.5" style="1" customWidth="1"/>
    <col min="6915" max="6915" width="35" style="1" customWidth="1"/>
    <col min="6916" max="6920" width="9.1640625" style="1" customWidth="1"/>
    <col min="6921" max="6921" width="9.33203125" style="1" customWidth="1"/>
    <col min="6922" max="6925" width="9.1640625" style="1" customWidth="1"/>
    <col min="6926" max="6941" width="5.1640625" style="1" customWidth="1"/>
    <col min="6942" max="7170" width="11.5" style="1" customWidth="1"/>
    <col min="7171" max="7171" width="35" style="1" customWidth="1"/>
    <col min="7172" max="7176" width="9.1640625" style="1" customWidth="1"/>
    <col min="7177" max="7177" width="9.33203125" style="1" customWidth="1"/>
    <col min="7178" max="7181" width="9.1640625" style="1" customWidth="1"/>
    <col min="7182" max="7197" width="5.1640625" style="1" customWidth="1"/>
    <col min="7198" max="7426" width="11.5" style="1" customWidth="1"/>
    <col min="7427" max="7427" width="35" style="1" customWidth="1"/>
    <col min="7428" max="7432" width="9.1640625" style="1" customWidth="1"/>
    <col min="7433" max="7433" width="9.33203125" style="1" customWidth="1"/>
    <col min="7434" max="7437" width="9.1640625" style="1" customWidth="1"/>
    <col min="7438" max="7453" width="5.1640625" style="1" customWidth="1"/>
    <col min="7454" max="7682" width="11.5" style="1" customWidth="1"/>
    <col min="7683" max="7683" width="35" style="1" customWidth="1"/>
    <col min="7684" max="7688" width="9.1640625" style="1" customWidth="1"/>
    <col min="7689" max="7689" width="9.33203125" style="1" customWidth="1"/>
    <col min="7690" max="7693" width="9.1640625" style="1" customWidth="1"/>
    <col min="7694" max="7709" width="5.1640625" style="1" customWidth="1"/>
    <col min="7710" max="7938" width="11.5" style="1" customWidth="1"/>
    <col min="7939" max="7939" width="35" style="1" customWidth="1"/>
    <col min="7940" max="7944" width="9.1640625" style="1" customWidth="1"/>
    <col min="7945" max="7945" width="9.33203125" style="1" customWidth="1"/>
    <col min="7946" max="7949" width="9.1640625" style="1" customWidth="1"/>
    <col min="7950" max="7965" width="5.1640625" style="1" customWidth="1"/>
    <col min="7966" max="8194" width="11.5" style="1" customWidth="1"/>
    <col min="8195" max="8195" width="35" style="1" customWidth="1"/>
    <col min="8196" max="8200" width="9.1640625" style="1" customWidth="1"/>
    <col min="8201" max="8201" width="9.33203125" style="1" customWidth="1"/>
    <col min="8202" max="8205" width="9.1640625" style="1" customWidth="1"/>
    <col min="8206" max="8221" width="5.1640625" style="1" customWidth="1"/>
    <col min="8222" max="8450" width="11.5" style="1" customWidth="1"/>
    <col min="8451" max="8451" width="35" style="1" customWidth="1"/>
    <col min="8452" max="8456" width="9.1640625" style="1" customWidth="1"/>
    <col min="8457" max="8457" width="9.33203125" style="1" customWidth="1"/>
    <col min="8458" max="8461" width="9.1640625" style="1" customWidth="1"/>
    <col min="8462" max="8477" width="5.1640625" style="1" customWidth="1"/>
    <col min="8478" max="8706" width="11.5" style="1" customWidth="1"/>
    <col min="8707" max="8707" width="35" style="1" customWidth="1"/>
    <col min="8708" max="8712" width="9.1640625" style="1" customWidth="1"/>
    <col min="8713" max="8713" width="9.33203125" style="1" customWidth="1"/>
    <col min="8714" max="8717" width="9.1640625" style="1" customWidth="1"/>
    <col min="8718" max="8733" width="5.1640625" style="1" customWidth="1"/>
    <col min="8734" max="8962" width="11.5" style="1" customWidth="1"/>
    <col min="8963" max="8963" width="35" style="1" customWidth="1"/>
    <col min="8964" max="8968" width="9.1640625" style="1" customWidth="1"/>
    <col min="8969" max="8969" width="9.33203125" style="1" customWidth="1"/>
    <col min="8970" max="8973" width="9.1640625" style="1" customWidth="1"/>
    <col min="8974" max="8989" width="5.1640625" style="1" customWidth="1"/>
    <col min="8990" max="9218" width="11.5" style="1" customWidth="1"/>
    <col min="9219" max="9219" width="35" style="1" customWidth="1"/>
    <col min="9220" max="9224" width="9.1640625" style="1" customWidth="1"/>
    <col min="9225" max="9225" width="9.33203125" style="1" customWidth="1"/>
    <col min="9226" max="9229" width="9.1640625" style="1" customWidth="1"/>
    <col min="9230" max="9245" width="5.1640625" style="1" customWidth="1"/>
    <col min="9246" max="9474" width="11.5" style="1" customWidth="1"/>
    <col min="9475" max="9475" width="35" style="1" customWidth="1"/>
    <col min="9476" max="9480" width="9.1640625" style="1" customWidth="1"/>
    <col min="9481" max="9481" width="9.33203125" style="1" customWidth="1"/>
    <col min="9482" max="9485" width="9.1640625" style="1" customWidth="1"/>
    <col min="9486" max="9501" width="5.1640625" style="1" customWidth="1"/>
    <col min="9502" max="9730" width="11.5" style="1" customWidth="1"/>
    <col min="9731" max="9731" width="35" style="1" customWidth="1"/>
    <col min="9732" max="9736" width="9.1640625" style="1" customWidth="1"/>
    <col min="9737" max="9737" width="9.33203125" style="1" customWidth="1"/>
    <col min="9738" max="9741" width="9.1640625" style="1" customWidth="1"/>
    <col min="9742" max="9757" width="5.1640625" style="1" customWidth="1"/>
    <col min="9758" max="9986" width="11.5" style="1" customWidth="1"/>
    <col min="9987" max="9987" width="35" style="1" customWidth="1"/>
    <col min="9988" max="9992" width="9.1640625" style="1" customWidth="1"/>
    <col min="9993" max="9993" width="9.33203125" style="1" customWidth="1"/>
    <col min="9994" max="9997" width="9.1640625" style="1" customWidth="1"/>
    <col min="9998" max="10013" width="5.1640625" style="1" customWidth="1"/>
    <col min="10014" max="10242" width="11.5" style="1" customWidth="1"/>
    <col min="10243" max="10243" width="35" style="1" customWidth="1"/>
    <col min="10244" max="10248" width="9.1640625" style="1" customWidth="1"/>
    <col min="10249" max="10249" width="9.33203125" style="1" customWidth="1"/>
    <col min="10250" max="10253" width="9.1640625" style="1" customWidth="1"/>
    <col min="10254" max="10269" width="5.1640625" style="1" customWidth="1"/>
    <col min="10270" max="10498" width="11.5" style="1" customWidth="1"/>
    <col min="10499" max="10499" width="35" style="1" customWidth="1"/>
    <col min="10500" max="10504" width="9.1640625" style="1" customWidth="1"/>
    <col min="10505" max="10505" width="9.33203125" style="1" customWidth="1"/>
    <col min="10506" max="10509" width="9.1640625" style="1" customWidth="1"/>
    <col min="10510" max="10525" width="5.1640625" style="1" customWidth="1"/>
    <col min="10526" max="10754" width="11.5" style="1" customWidth="1"/>
    <col min="10755" max="10755" width="35" style="1" customWidth="1"/>
    <col min="10756" max="10760" width="9.1640625" style="1" customWidth="1"/>
    <col min="10761" max="10761" width="9.33203125" style="1" customWidth="1"/>
    <col min="10762" max="10765" width="9.1640625" style="1" customWidth="1"/>
    <col min="10766" max="10781" width="5.1640625" style="1" customWidth="1"/>
    <col min="10782" max="11010" width="11.5" style="1" customWidth="1"/>
    <col min="11011" max="11011" width="35" style="1" customWidth="1"/>
    <col min="11012" max="11016" width="9.1640625" style="1" customWidth="1"/>
    <col min="11017" max="11017" width="9.33203125" style="1" customWidth="1"/>
    <col min="11018" max="11021" width="9.1640625" style="1" customWidth="1"/>
    <col min="11022" max="11037" width="5.1640625" style="1" customWidth="1"/>
    <col min="11038" max="11266" width="11.5" style="1" customWidth="1"/>
    <col min="11267" max="11267" width="35" style="1" customWidth="1"/>
    <col min="11268" max="11272" width="9.1640625" style="1" customWidth="1"/>
    <col min="11273" max="11273" width="9.33203125" style="1" customWidth="1"/>
    <col min="11274" max="11277" width="9.1640625" style="1" customWidth="1"/>
    <col min="11278" max="11293" width="5.1640625" style="1" customWidth="1"/>
    <col min="11294" max="11522" width="11.5" style="1" customWidth="1"/>
    <col min="11523" max="11523" width="35" style="1" customWidth="1"/>
    <col min="11524" max="11528" width="9.1640625" style="1" customWidth="1"/>
    <col min="11529" max="11529" width="9.33203125" style="1" customWidth="1"/>
    <col min="11530" max="11533" width="9.1640625" style="1" customWidth="1"/>
    <col min="11534" max="11549" width="5.1640625" style="1" customWidth="1"/>
    <col min="11550" max="11778" width="11.5" style="1" customWidth="1"/>
    <col min="11779" max="11779" width="35" style="1" customWidth="1"/>
    <col min="11780" max="11784" width="9.1640625" style="1" customWidth="1"/>
    <col min="11785" max="11785" width="9.33203125" style="1" customWidth="1"/>
    <col min="11786" max="11789" width="9.1640625" style="1" customWidth="1"/>
    <col min="11790" max="11805" width="5.1640625" style="1" customWidth="1"/>
    <col min="11806" max="12034" width="11.5" style="1" customWidth="1"/>
    <col min="12035" max="12035" width="35" style="1" customWidth="1"/>
    <col min="12036" max="12040" width="9.1640625" style="1" customWidth="1"/>
    <col min="12041" max="12041" width="9.33203125" style="1" customWidth="1"/>
    <col min="12042" max="12045" width="9.1640625" style="1" customWidth="1"/>
    <col min="12046" max="12061" width="5.1640625" style="1" customWidth="1"/>
    <col min="12062" max="12290" width="11.5" style="1" customWidth="1"/>
    <col min="12291" max="12291" width="35" style="1" customWidth="1"/>
    <col min="12292" max="12296" width="9.1640625" style="1" customWidth="1"/>
    <col min="12297" max="12297" width="9.33203125" style="1" customWidth="1"/>
    <col min="12298" max="12301" width="9.1640625" style="1" customWidth="1"/>
    <col min="12302" max="12317" width="5.1640625" style="1" customWidth="1"/>
    <col min="12318" max="12546" width="11.5" style="1" customWidth="1"/>
    <col min="12547" max="12547" width="35" style="1" customWidth="1"/>
    <col min="12548" max="12552" width="9.1640625" style="1" customWidth="1"/>
    <col min="12553" max="12553" width="9.33203125" style="1" customWidth="1"/>
    <col min="12554" max="12557" width="9.1640625" style="1" customWidth="1"/>
    <col min="12558" max="12573" width="5.1640625" style="1" customWidth="1"/>
    <col min="12574" max="12802" width="11.5" style="1" customWidth="1"/>
    <col min="12803" max="12803" width="35" style="1" customWidth="1"/>
    <col min="12804" max="12808" width="9.1640625" style="1" customWidth="1"/>
    <col min="12809" max="12809" width="9.33203125" style="1" customWidth="1"/>
    <col min="12810" max="12813" width="9.1640625" style="1" customWidth="1"/>
    <col min="12814" max="12829" width="5.1640625" style="1" customWidth="1"/>
    <col min="12830" max="13058" width="11.5" style="1" customWidth="1"/>
    <col min="13059" max="13059" width="35" style="1" customWidth="1"/>
    <col min="13060" max="13064" width="9.1640625" style="1" customWidth="1"/>
    <col min="13065" max="13065" width="9.33203125" style="1" customWidth="1"/>
    <col min="13066" max="13069" width="9.1640625" style="1" customWidth="1"/>
    <col min="13070" max="13085" width="5.1640625" style="1" customWidth="1"/>
    <col min="13086" max="13314" width="11.5" style="1" customWidth="1"/>
    <col min="13315" max="13315" width="35" style="1" customWidth="1"/>
    <col min="13316" max="13320" width="9.1640625" style="1" customWidth="1"/>
    <col min="13321" max="13321" width="9.33203125" style="1" customWidth="1"/>
    <col min="13322" max="13325" width="9.1640625" style="1" customWidth="1"/>
    <col min="13326" max="13341" width="5.1640625" style="1" customWidth="1"/>
    <col min="13342" max="13570" width="11.5" style="1" customWidth="1"/>
    <col min="13571" max="13571" width="35" style="1" customWidth="1"/>
    <col min="13572" max="13576" width="9.1640625" style="1" customWidth="1"/>
    <col min="13577" max="13577" width="9.33203125" style="1" customWidth="1"/>
    <col min="13578" max="13581" width="9.1640625" style="1" customWidth="1"/>
    <col min="13582" max="13597" width="5.1640625" style="1" customWidth="1"/>
    <col min="13598" max="13826" width="11.5" style="1" customWidth="1"/>
    <col min="13827" max="13827" width="35" style="1" customWidth="1"/>
    <col min="13828" max="13832" width="9.1640625" style="1" customWidth="1"/>
    <col min="13833" max="13833" width="9.33203125" style="1" customWidth="1"/>
    <col min="13834" max="13837" width="9.1640625" style="1" customWidth="1"/>
    <col min="13838" max="13853" width="5.1640625" style="1" customWidth="1"/>
    <col min="13854" max="14082" width="11.5" style="1" customWidth="1"/>
    <col min="14083" max="14083" width="35" style="1" customWidth="1"/>
    <col min="14084" max="14088" width="9.1640625" style="1" customWidth="1"/>
    <col min="14089" max="14089" width="9.33203125" style="1" customWidth="1"/>
    <col min="14090" max="14093" width="9.1640625" style="1" customWidth="1"/>
    <col min="14094" max="14109" width="5.1640625" style="1" customWidth="1"/>
    <col min="14110" max="14338" width="11.5" style="1" customWidth="1"/>
    <col min="14339" max="14339" width="35" style="1" customWidth="1"/>
    <col min="14340" max="14344" width="9.1640625" style="1" customWidth="1"/>
    <col min="14345" max="14345" width="9.33203125" style="1" customWidth="1"/>
    <col min="14346" max="14349" width="9.1640625" style="1" customWidth="1"/>
    <col min="14350" max="14365" width="5.1640625" style="1" customWidth="1"/>
    <col min="14366" max="14594" width="11.5" style="1" customWidth="1"/>
    <col min="14595" max="14595" width="35" style="1" customWidth="1"/>
    <col min="14596" max="14600" width="9.1640625" style="1" customWidth="1"/>
    <col min="14601" max="14601" width="9.33203125" style="1" customWidth="1"/>
    <col min="14602" max="14605" width="9.1640625" style="1" customWidth="1"/>
    <col min="14606" max="14621" width="5.1640625" style="1" customWidth="1"/>
    <col min="14622" max="14850" width="11.5" style="1" customWidth="1"/>
    <col min="14851" max="14851" width="35" style="1" customWidth="1"/>
    <col min="14852" max="14856" width="9.1640625" style="1" customWidth="1"/>
    <col min="14857" max="14857" width="9.33203125" style="1" customWidth="1"/>
    <col min="14858" max="14861" width="9.1640625" style="1" customWidth="1"/>
    <col min="14862" max="14877" width="5.1640625" style="1" customWidth="1"/>
    <col min="14878" max="15106" width="11.5" style="1" customWidth="1"/>
    <col min="15107" max="15107" width="35" style="1" customWidth="1"/>
    <col min="15108" max="15112" width="9.1640625" style="1" customWidth="1"/>
    <col min="15113" max="15113" width="9.33203125" style="1" customWidth="1"/>
    <col min="15114" max="15117" width="9.1640625" style="1" customWidth="1"/>
    <col min="15118" max="15133" width="5.1640625" style="1" customWidth="1"/>
    <col min="15134" max="15362" width="11.5" style="1" customWidth="1"/>
    <col min="15363" max="15363" width="35" style="1" customWidth="1"/>
    <col min="15364" max="15368" width="9.1640625" style="1" customWidth="1"/>
    <col min="15369" max="15369" width="9.33203125" style="1" customWidth="1"/>
    <col min="15370" max="15373" width="9.1640625" style="1" customWidth="1"/>
    <col min="15374" max="15389" width="5.1640625" style="1" customWidth="1"/>
    <col min="15390" max="15618" width="11.5" style="1" customWidth="1"/>
    <col min="15619" max="15619" width="35" style="1" customWidth="1"/>
    <col min="15620" max="15624" width="9.1640625" style="1" customWidth="1"/>
    <col min="15625" max="15625" width="9.33203125" style="1" customWidth="1"/>
    <col min="15626" max="15629" width="9.1640625" style="1" customWidth="1"/>
    <col min="15630" max="15645" width="5.1640625" style="1" customWidth="1"/>
    <col min="15646" max="15874" width="11.5" style="1" customWidth="1"/>
    <col min="15875" max="15875" width="35" style="1" customWidth="1"/>
    <col min="15876" max="15880" width="9.1640625" style="1" customWidth="1"/>
    <col min="15881" max="15881" width="9.33203125" style="1" customWidth="1"/>
    <col min="15882" max="15885" width="9.1640625" style="1" customWidth="1"/>
    <col min="15886" max="15901" width="5.1640625" style="1" customWidth="1"/>
    <col min="15902" max="16130" width="11.5" style="1" customWidth="1"/>
    <col min="16131" max="16131" width="35" style="1" customWidth="1"/>
    <col min="16132" max="16136" width="9.1640625" style="1" customWidth="1"/>
    <col min="16137" max="16137" width="9.33203125" style="1" customWidth="1"/>
    <col min="16138" max="16141" width="9.1640625" style="1" customWidth="1"/>
    <col min="16142" max="16157" width="5.1640625" style="1" customWidth="1"/>
    <col min="16158" max="16384" width="11.5" style="1" customWidth="1"/>
  </cols>
  <sheetData>
    <row r="1" spans="1:29" ht="16" customHeight="1" thickBot="1">
      <c r="A1" s="238" t="s">
        <v>0</v>
      </c>
      <c r="B1" s="240" t="s">
        <v>1</v>
      </c>
      <c r="C1" s="242" t="s">
        <v>2</v>
      </c>
      <c r="D1" s="244" t="s">
        <v>3</v>
      </c>
      <c r="E1" s="245"/>
      <c r="F1" s="246" t="s">
        <v>4</v>
      </c>
      <c r="G1" s="247"/>
      <c r="H1" s="230" t="s">
        <v>71</v>
      </c>
      <c r="I1" s="232" t="s">
        <v>5</v>
      </c>
      <c r="J1" s="233"/>
      <c r="K1" s="233"/>
      <c r="L1" s="233"/>
      <c r="M1" s="233"/>
      <c r="N1" s="233"/>
      <c r="O1" s="233"/>
      <c r="P1" s="233"/>
      <c r="Q1" s="234"/>
      <c r="R1" s="234"/>
      <c r="S1" s="234"/>
      <c r="T1" s="235" t="s">
        <v>6</v>
      </c>
      <c r="U1" s="235"/>
      <c r="V1" s="236"/>
      <c r="W1" s="236"/>
      <c r="X1" s="236"/>
      <c r="Y1" s="236"/>
      <c r="Z1" s="236"/>
      <c r="AA1" s="237"/>
      <c r="AB1" s="237"/>
      <c r="AC1" s="237"/>
    </row>
    <row r="2" spans="1:29" ht="17" customHeight="1" thickBot="1">
      <c r="A2" s="239"/>
      <c r="B2" s="241"/>
      <c r="C2" s="243"/>
      <c r="D2" s="10"/>
      <c r="E2" s="61" t="s">
        <v>2</v>
      </c>
      <c r="F2" s="62" t="s">
        <v>2</v>
      </c>
      <c r="G2" s="63"/>
      <c r="H2" s="231"/>
      <c r="I2" s="120">
        <v>101</v>
      </c>
      <c r="J2" s="121">
        <v>102</v>
      </c>
      <c r="K2" s="121">
        <v>103</v>
      </c>
      <c r="L2" s="121">
        <v>104</v>
      </c>
      <c r="M2" s="121">
        <v>105</v>
      </c>
      <c r="N2" s="121">
        <v>106</v>
      </c>
      <c r="O2" s="121">
        <v>107</v>
      </c>
      <c r="P2" s="121">
        <v>108</v>
      </c>
      <c r="Q2" s="121">
        <v>109</v>
      </c>
      <c r="R2" s="122">
        <v>110</v>
      </c>
      <c r="S2" s="122">
        <v>111</v>
      </c>
      <c r="T2" s="129">
        <v>201</v>
      </c>
      <c r="U2" s="130">
        <v>202</v>
      </c>
      <c r="V2" s="130">
        <v>203</v>
      </c>
      <c r="W2" s="130">
        <v>205</v>
      </c>
      <c r="X2" s="130">
        <v>206</v>
      </c>
      <c r="Y2" s="130">
        <v>207</v>
      </c>
      <c r="Z2" s="130">
        <v>208</v>
      </c>
      <c r="AA2" s="130">
        <v>209</v>
      </c>
      <c r="AB2" s="131">
        <v>210</v>
      </c>
      <c r="AC2" s="131">
        <v>211</v>
      </c>
    </row>
    <row r="3" spans="1:29">
      <c r="A3" s="29"/>
      <c r="B3" s="30" t="s">
        <v>47</v>
      </c>
      <c r="C3" s="31"/>
      <c r="D3" s="32">
        <v>44752.03</v>
      </c>
      <c r="E3" s="33"/>
      <c r="F3" s="34"/>
      <c r="G3" s="35"/>
      <c r="H3" s="36"/>
      <c r="I3" s="141"/>
      <c r="J3" s="142"/>
      <c r="K3" s="142"/>
      <c r="L3" s="142"/>
      <c r="M3" s="142"/>
      <c r="N3" s="142"/>
      <c r="O3" s="142"/>
      <c r="P3" s="142"/>
      <c r="Q3" s="142"/>
      <c r="R3" s="142"/>
      <c r="S3" s="143"/>
      <c r="T3" s="138"/>
      <c r="U3" s="133"/>
      <c r="V3" s="133"/>
      <c r="W3" s="133"/>
      <c r="X3" s="133"/>
      <c r="Y3" s="133"/>
      <c r="Z3" s="133"/>
      <c r="AA3" s="133"/>
      <c r="AB3" s="133"/>
      <c r="AC3" s="134"/>
    </row>
    <row r="4" spans="1:29">
      <c r="A4" s="37" t="s">
        <v>7</v>
      </c>
      <c r="B4" s="38" t="s">
        <v>7</v>
      </c>
      <c r="C4" s="39"/>
      <c r="D4" s="40"/>
      <c r="E4" s="41"/>
      <c r="F4" s="42"/>
      <c r="G4" s="43"/>
      <c r="H4" s="44" t="s">
        <v>7</v>
      </c>
      <c r="I4" s="125"/>
      <c r="J4" s="123"/>
      <c r="K4" s="123"/>
      <c r="L4" s="123"/>
      <c r="M4" s="123"/>
      <c r="N4" s="123"/>
      <c r="O4" s="123"/>
      <c r="P4" s="123"/>
      <c r="Q4" s="123"/>
      <c r="R4" s="123"/>
      <c r="S4" s="126"/>
      <c r="T4" s="139"/>
      <c r="U4" s="132"/>
      <c r="V4" s="132"/>
      <c r="W4" s="132"/>
      <c r="X4" s="132"/>
      <c r="Y4" s="132"/>
      <c r="Z4" s="132"/>
      <c r="AA4" s="132"/>
      <c r="AB4" s="132"/>
      <c r="AC4" s="135"/>
    </row>
    <row r="5" spans="1:29">
      <c r="A5" s="2">
        <v>43104</v>
      </c>
      <c r="B5" s="45" t="s">
        <v>12</v>
      </c>
      <c r="C5" s="50">
        <v>1</v>
      </c>
      <c r="D5" s="109"/>
      <c r="E5" s="110"/>
      <c r="F5" s="111">
        <v>108</v>
      </c>
      <c r="G5" s="112">
        <v>2</v>
      </c>
      <c r="H5" s="58"/>
      <c r="I5" s="127">
        <f>IF(F5=101,G5,0)</f>
        <v>0</v>
      </c>
      <c r="J5" s="124">
        <f>IF(F5=102,G5,0)</f>
        <v>0</v>
      </c>
      <c r="K5" s="124">
        <f>IF(F5=103,G5,0)</f>
        <v>0</v>
      </c>
      <c r="L5" s="124">
        <f>IF(F5=104,G5,0)</f>
        <v>0</v>
      </c>
      <c r="M5" s="124">
        <f>IF(F5=105,G5,0)</f>
        <v>0</v>
      </c>
      <c r="N5" s="124">
        <f>IF(F5=106,G5,0)</f>
        <v>0</v>
      </c>
      <c r="O5" s="124">
        <f>IF(F5=107,G5,0)</f>
        <v>0</v>
      </c>
      <c r="P5" s="124">
        <f>IF(F5=108,G5,0)</f>
        <v>2</v>
      </c>
      <c r="Q5" s="124">
        <f>IF(F5=109,G5,0)</f>
        <v>0</v>
      </c>
      <c r="R5" s="124">
        <f>IF(F5=110,G5,0)</f>
        <v>0</v>
      </c>
      <c r="S5" s="128">
        <f t="shared" ref="S5:S64" si="0">IF(F5=111,G5,0)</f>
        <v>0</v>
      </c>
      <c r="T5" s="140">
        <f t="shared" ref="T5" si="1">IF(E5=201,D5,0)</f>
        <v>0</v>
      </c>
      <c r="U5" s="72">
        <f>IF(E5=202,D5,0)</f>
        <v>0</v>
      </c>
      <c r="V5" s="72">
        <f t="shared" ref="V5" si="2">IF(E5=203,D5,0)</f>
        <v>0</v>
      </c>
      <c r="W5" s="72">
        <f t="shared" ref="W5" si="3">IF(E5=205,D5,0)</f>
        <v>0</v>
      </c>
      <c r="X5" s="72">
        <f t="shared" ref="X5" si="4">IF(E5=206,D5,0)</f>
        <v>0</v>
      </c>
      <c r="Y5" s="72">
        <f t="shared" ref="Y5" si="5">IF(E5=207,D5,0)</f>
        <v>0</v>
      </c>
      <c r="Z5" s="72">
        <f t="shared" ref="Z5" si="6">IF(E5=208,D5,0)</f>
        <v>0</v>
      </c>
      <c r="AA5" s="72">
        <f t="shared" ref="AA5" si="7">IF(E5=209,D5,0)</f>
        <v>0</v>
      </c>
      <c r="AB5" s="72">
        <f>IF(E5=210,D5,0)</f>
        <v>0</v>
      </c>
      <c r="AC5" s="136"/>
    </row>
    <row r="6" spans="1:29">
      <c r="A6" s="3">
        <v>43112</v>
      </c>
      <c r="B6" s="45" t="s">
        <v>59</v>
      </c>
      <c r="C6" s="50">
        <v>2</v>
      </c>
      <c r="D6" s="109">
        <v>1522</v>
      </c>
      <c r="E6" s="110">
        <v>201</v>
      </c>
      <c r="F6" s="111"/>
      <c r="G6" s="112"/>
      <c r="H6" s="58"/>
      <c r="I6" s="127">
        <f t="shared" ref="I6:I69" si="8">IF(F6=101,G6,0)</f>
        <v>0</v>
      </c>
      <c r="J6" s="124">
        <f t="shared" ref="J6:J69" si="9">IF(F6=102,G6,0)</f>
        <v>0</v>
      </c>
      <c r="K6" s="124">
        <f t="shared" ref="K6:K69" si="10">IF(F6=103,G6,0)</f>
        <v>0</v>
      </c>
      <c r="L6" s="124">
        <f t="shared" ref="L6:L69" si="11">IF(F6=104,G6,0)</f>
        <v>0</v>
      </c>
      <c r="M6" s="124">
        <f t="shared" ref="M6:M69" si="12">IF(F6=105,G6,0)</f>
        <v>0</v>
      </c>
      <c r="N6" s="124">
        <f t="shared" ref="N6:N69" si="13">IF(F6=106,G6,0)</f>
        <v>0</v>
      </c>
      <c r="O6" s="124">
        <f t="shared" ref="O6:O69" si="14">IF(F6=107,G6,0)</f>
        <v>0</v>
      </c>
      <c r="P6" s="124">
        <f t="shared" ref="P6:P69" si="15">IF(F6=108,G6,0)</f>
        <v>0</v>
      </c>
      <c r="Q6" s="124">
        <f t="shared" ref="Q6:Q69" si="16">IF(F6=109,G6,0)</f>
        <v>0</v>
      </c>
      <c r="R6" s="124">
        <f t="shared" ref="R6:R69" si="17">IF(F6=110,G6,0)</f>
        <v>0</v>
      </c>
      <c r="S6" s="128">
        <f t="shared" si="0"/>
        <v>0</v>
      </c>
      <c r="T6" s="140">
        <f t="shared" ref="T6:T69" si="18">IF(E6=201,D6,0)</f>
        <v>1522</v>
      </c>
      <c r="U6" s="72">
        <f t="shared" ref="U6:U69" si="19">IF(E6=202,D6,0)</f>
        <v>0</v>
      </c>
      <c r="V6" s="72">
        <f t="shared" ref="V6:V69" si="20">IF(E6=203,D6,0)</f>
        <v>0</v>
      </c>
      <c r="W6" s="72">
        <f t="shared" ref="W6:W69" si="21">IF(E6=205,D6,0)</f>
        <v>0</v>
      </c>
      <c r="X6" s="72">
        <f t="shared" ref="X6:X69" si="22">IF(E6=206,D6,0)</f>
        <v>0</v>
      </c>
      <c r="Y6" s="72">
        <f t="shared" ref="Y6:Y69" si="23">IF(E6=207,D6,0)</f>
        <v>0</v>
      </c>
      <c r="Z6" s="72">
        <f t="shared" ref="Z6:Z69" si="24">IF(E6=208,D6,0)</f>
        <v>0</v>
      </c>
      <c r="AA6" s="72">
        <f t="shared" ref="AA6:AA69" si="25">IF(E6=209,D6,0)</f>
        <v>0</v>
      </c>
      <c r="AB6" s="72">
        <f t="shared" ref="AB6:AB69" si="26">IF(E6=210,D6,0)</f>
        <v>0</v>
      </c>
      <c r="AC6" s="136"/>
    </row>
    <row r="7" spans="1:29">
      <c r="A7" s="3">
        <v>43122</v>
      </c>
      <c r="B7" s="45" t="s">
        <v>60</v>
      </c>
      <c r="C7" s="50">
        <v>3</v>
      </c>
      <c r="D7" s="109">
        <v>12</v>
      </c>
      <c r="E7" s="110">
        <v>207</v>
      </c>
      <c r="F7" s="111"/>
      <c r="G7" s="112"/>
      <c r="H7" s="58"/>
      <c r="I7" s="127">
        <f t="shared" si="8"/>
        <v>0</v>
      </c>
      <c r="J7" s="124">
        <f t="shared" si="9"/>
        <v>0</v>
      </c>
      <c r="K7" s="124">
        <f t="shared" si="10"/>
        <v>0</v>
      </c>
      <c r="L7" s="124">
        <f t="shared" si="11"/>
        <v>0</v>
      </c>
      <c r="M7" s="124">
        <f t="shared" si="12"/>
        <v>0</v>
      </c>
      <c r="N7" s="124">
        <f t="shared" si="13"/>
        <v>0</v>
      </c>
      <c r="O7" s="124">
        <f t="shared" si="14"/>
        <v>0</v>
      </c>
      <c r="P7" s="124">
        <f t="shared" si="15"/>
        <v>0</v>
      </c>
      <c r="Q7" s="124">
        <f t="shared" si="16"/>
        <v>0</v>
      </c>
      <c r="R7" s="124">
        <f t="shared" si="17"/>
        <v>0</v>
      </c>
      <c r="S7" s="128">
        <f t="shared" si="0"/>
        <v>0</v>
      </c>
      <c r="T7" s="140">
        <f t="shared" si="18"/>
        <v>0</v>
      </c>
      <c r="U7" s="72">
        <f t="shared" si="19"/>
        <v>0</v>
      </c>
      <c r="V7" s="72">
        <f t="shared" si="20"/>
        <v>0</v>
      </c>
      <c r="W7" s="72">
        <f t="shared" si="21"/>
        <v>0</v>
      </c>
      <c r="X7" s="72">
        <f t="shared" si="22"/>
        <v>0</v>
      </c>
      <c r="Y7" s="72">
        <f t="shared" si="23"/>
        <v>12</v>
      </c>
      <c r="Z7" s="72">
        <f t="shared" si="24"/>
        <v>0</v>
      </c>
      <c r="AA7" s="72">
        <f t="shared" si="25"/>
        <v>0</v>
      </c>
      <c r="AB7" s="72">
        <f t="shared" si="26"/>
        <v>0</v>
      </c>
      <c r="AC7" s="136"/>
    </row>
    <row r="8" spans="1:29">
      <c r="A8" s="3" t="s">
        <v>13</v>
      </c>
      <c r="B8" s="45" t="s">
        <v>15</v>
      </c>
      <c r="C8" s="50">
        <v>4</v>
      </c>
      <c r="D8" s="109">
        <v>2218</v>
      </c>
      <c r="E8" s="110">
        <v>201</v>
      </c>
      <c r="F8" s="111"/>
      <c r="G8" s="112"/>
      <c r="H8" s="58"/>
      <c r="I8" s="127">
        <f t="shared" si="8"/>
        <v>0</v>
      </c>
      <c r="J8" s="124">
        <f t="shared" si="9"/>
        <v>0</v>
      </c>
      <c r="K8" s="124">
        <f t="shared" si="10"/>
        <v>0</v>
      </c>
      <c r="L8" s="124">
        <f t="shared" si="11"/>
        <v>0</v>
      </c>
      <c r="M8" s="124">
        <f t="shared" si="12"/>
        <v>0</v>
      </c>
      <c r="N8" s="124">
        <f t="shared" si="13"/>
        <v>0</v>
      </c>
      <c r="O8" s="124">
        <f t="shared" si="14"/>
        <v>0</v>
      </c>
      <c r="P8" s="124">
        <f t="shared" si="15"/>
        <v>0</v>
      </c>
      <c r="Q8" s="124">
        <f t="shared" si="16"/>
        <v>0</v>
      </c>
      <c r="R8" s="124">
        <f t="shared" si="17"/>
        <v>0</v>
      </c>
      <c r="S8" s="128">
        <f t="shared" si="0"/>
        <v>0</v>
      </c>
      <c r="T8" s="140">
        <f t="shared" si="18"/>
        <v>2218</v>
      </c>
      <c r="U8" s="72">
        <f t="shared" si="19"/>
        <v>0</v>
      </c>
      <c r="V8" s="72">
        <f t="shared" si="20"/>
        <v>0</v>
      </c>
      <c r="W8" s="72">
        <f t="shared" si="21"/>
        <v>0</v>
      </c>
      <c r="X8" s="72">
        <f t="shared" si="22"/>
        <v>0</v>
      </c>
      <c r="Y8" s="72">
        <f t="shared" si="23"/>
        <v>0</v>
      </c>
      <c r="Z8" s="72">
        <f t="shared" si="24"/>
        <v>0</v>
      </c>
      <c r="AA8" s="72">
        <f t="shared" si="25"/>
        <v>0</v>
      </c>
      <c r="AB8" s="72">
        <f t="shared" si="26"/>
        <v>0</v>
      </c>
      <c r="AC8" s="136"/>
    </row>
    <row r="9" spans="1:29">
      <c r="A9" s="3">
        <v>43136</v>
      </c>
      <c r="B9" s="45" t="s">
        <v>17</v>
      </c>
      <c r="C9" s="50">
        <v>5</v>
      </c>
      <c r="D9" s="109">
        <v>264</v>
      </c>
      <c r="E9" s="110">
        <v>201</v>
      </c>
      <c r="F9" s="111"/>
      <c r="G9" s="112"/>
      <c r="H9" s="58"/>
      <c r="I9" s="127">
        <f t="shared" si="8"/>
        <v>0</v>
      </c>
      <c r="J9" s="124">
        <f t="shared" si="9"/>
        <v>0</v>
      </c>
      <c r="K9" s="124">
        <f t="shared" si="10"/>
        <v>0</v>
      </c>
      <c r="L9" s="124">
        <f t="shared" si="11"/>
        <v>0</v>
      </c>
      <c r="M9" s="124">
        <f t="shared" si="12"/>
        <v>0</v>
      </c>
      <c r="N9" s="124">
        <f t="shared" si="13"/>
        <v>0</v>
      </c>
      <c r="O9" s="124">
        <f t="shared" si="14"/>
        <v>0</v>
      </c>
      <c r="P9" s="124">
        <f t="shared" si="15"/>
        <v>0</v>
      </c>
      <c r="Q9" s="124">
        <f t="shared" si="16"/>
        <v>0</v>
      </c>
      <c r="R9" s="124">
        <f t="shared" si="17"/>
        <v>0</v>
      </c>
      <c r="S9" s="128">
        <f t="shared" si="0"/>
        <v>0</v>
      </c>
      <c r="T9" s="140">
        <f t="shared" si="18"/>
        <v>264</v>
      </c>
      <c r="U9" s="72">
        <f t="shared" si="19"/>
        <v>0</v>
      </c>
      <c r="V9" s="72">
        <f t="shared" si="20"/>
        <v>0</v>
      </c>
      <c r="W9" s="72">
        <f t="shared" si="21"/>
        <v>0</v>
      </c>
      <c r="X9" s="72">
        <f t="shared" si="22"/>
        <v>0</v>
      </c>
      <c r="Y9" s="72">
        <f t="shared" si="23"/>
        <v>0</v>
      </c>
      <c r="Z9" s="72">
        <f t="shared" si="24"/>
        <v>0</v>
      </c>
      <c r="AA9" s="72">
        <f t="shared" si="25"/>
        <v>0</v>
      </c>
      <c r="AB9" s="72">
        <f t="shared" si="26"/>
        <v>0</v>
      </c>
      <c r="AC9" s="136"/>
    </row>
    <row r="10" spans="1:29">
      <c r="A10" s="3">
        <v>43137</v>
      </c>
      <c r="B10" s="45" t="s">
        <v>14</v>
      </c>
      <c r="C10" s="50">
        <v>6</v>
      </c>
      <c r="D10" s="109">
        <v>378</v>
      </c>
      <c r="E10" s="110">
        <v>201</v>
      </c>
      <c r="F10" s="111"/>
      <c r="G10" s="112"/>
      <c r="H10" s="58"/>
      <c r="I10" s="127">
        <f t="shared" si="8"/>
        <v>0</v>
      </c>
      <c r="J10" s="124">
        <f t="shared" si="9"/>
        <v>0</v>
      </c>
      <c r="K10" s="124">
        <f t="shared" si="10"/>
        <v>0</v>
      </c>
      <c r="L10" s="124">
        <f t="shared" si="11"/>
        <v>0</v>
      </c>
      <c r="M10" s="124">
        <f t="shared" si="12"/>
        <v>0</v>
      </c>
      <c r="N10" s="124">
        <f t="shared" si="13"/>
        <v>0</v>
      </c>
      <c r="O10" s="124">
        <f t="shared" si="14"/>
        <v>0</v>
      </c>
      <c r="P10" s="124">
        <f t="shared" si="15"/>
        <v>0</v>
      </c>
      <c r="Q10" s="124">
        <f t="shared" si="16"/>
        <v>0</v>
      </c>
      <c r="R10" s="124">
        <f t="shared" si="17"/>
        <v>0</v>
      </c>
      <c r="S10" s="128">
        <f t="shared" si="0"/>
        <v>0</v>
      </c>
      <c r="T10" s="140">
        <f t="shared" si="18"/>
        <v>378</v>
      </c>
      <c r="U10" s="72">
        <f t="shared" si="19"/>
        <v>0</v>
      </c>
      <c r="V10" s="72">
        <f t="shared" si="20"/>
        <v>0</v>
      </c>
      <c r="W10" s="72">
        <f t="shared" si="21"/>
        <v>0</v>
      </c>
      <c r="X10" s="72">
        <f t="shared" si="22"/>
        <v>0</v>
      </c>
      <c r="Y10" s="72">
        <f t="shared" si="23"/>
        <v>0</v>
      </c>
      <c r="Z10" s="72">
        <f t="shared" si="24"/>
        <v>0</v>
      </c>
      <c r="AA10" s="72">
        <f t="shared" si="25"/>
        <v>0</v>
      </c>
      <c r="AB10" s="72">
        <f t="shared" si="26"/>
        <v>0</v>
      </c>
      <c r="AC10" s="136"/>
    </row>
    <row r="11" spans="1:29">
      <c r="A11" s="3">
        <v>43139</v>
      </c>
      <c r="B11" s="45" t="s">
        <v>18</v>
      </c>
      <c r="C11" s="50">
        <v>7</v>
      </c>
      <c r="D11" s="109">
        <v>1500</v>
      </c>
      <c r="E11" s="110">
        <v>201</v>
      </c>
      <c r="F11" s="111"/>
      <c r="G11" s="112"/>
      <c r="H11" s="58"/>
      <c r="I11" s="127">
        <f t="shared" si="8"/>
        <v>0</v>
      </c>
      <c r="J11" s="124">
        <f t="shared" si="9"/>
        <v>0</v>
      </c>
      <c r="K11" s="124">
        <f t="shared" si="10"/>
        <v>0</v>
      </c>
      <c r="L11" s="124">
        <f t="shared" si="11"/>
        <v>0</v>
      </c>
      <c r="M11" s="124">
        <f t="shared" si="12"/>
        <v>0</v>
      </c>
      <c r="N11" s="124">
        <f t="shared" si="13"/>
        <v>0</v>
      </c>
      <c r="O11" s="124">
        <f t="shared" si="14"/>
        <v>0</v>
      </c>
      <c r="P11" s="124">
        <f t="shared" si="15"/>
        <v>0</v>
      </c>
      <c r="Q11" s="124">
        <f t="shared" si="16"/>
        <v>0</v>
      </c>
      <c r="R11" s="124">
        <f t="shared" si="17"/>
        <v>0</v>
      </c>
      <c r="S11" s="128">
        <f t="shared" si="0"/>
        <v>0</v>
      </c>
      <c r="T11" s="140">
        <f t="shared" si="18"/>
        <v>1500</v>
      </c>
      <c r="U11" s="72">
        <f t="shared" si="19"/>
        <v>0</v>
      </c>
      <c r="V11" s="72">
        <f t="shared" si="20"/>
        <v>0</v>
      </c>
      <c r="W11" s="72">
        <f t="shared" si="21"/>
        <v>0</v>
      </c>
      <c r="X11" s="72">
        <f t="shared" si="22"/>
        <v>0</v>
      </c>
      <c r="Y11" s="72">
        <f t="shared" si="23"/>
        <v>0</v>
      </c>
      <c r="Z11" s="72">
        <f t="shared" si="24"/>
        <v>0</v>
      </c>
      <c r="AA11" s="72">
        <f t="shared" si="25"/>
        <v>0</v>
      </c>
      <c r="AB11" s="72">
        <f t="shared" si="26"/>
        <v>0</v>
      </c>
      <c r="AC11" s="136"/>
    </row>
    <row r="12" spans="1:29">
      <c r="A12" s="3">
        <v>43143</v>
      </c>
      <c r="B12" s="45" t="s">
        <v>16</v>
      </c>
      <c r="C12" s="50">
        <v>8</v>
      </c>
      <c r="D12" s="109">
        <v>600</v>
      </c>
      <c r="E12" s="110">
        <v>201</v>
      </c>
      <c r="F12" s="111"/>
      <c r="G12" s="112"/>
      <c r="H12" s="58"/>
      <c r="I12" s="127">
        <f t="shared" si="8"/>
        <v>0</v>
      </c>
      <c r="J12" s="124">
        <f t="shared" si="9"/>
        <v>0</v>
      </c>
      <c r="K12" s="124">
        <f t="shared" si="10"/>
        <v>0</v>
      </c>
      <c r="L12" s="124">
        <f t="shared" si="11"/>
        <v>0</v>
      </c>
      <c r="M12" s="124">
        <f t="shared" si="12"/>
        <v>0</v>
      </c>
      <c r="N12" s="124">
        <f t="shared" si="13"/>
        <v>0</v>
      </c>
      <c r="O12" s="124">
        <f t="shared" si="14"/>
        <v>0</v>
      </c>
      <c r="P12" s="124">
        <f t="shared" si="15"/>
        <v>0</v>
      </c>
      <c r="Q12" s="124">
        <f t="shared" si="16"/>
        <v>0</v>
      </c>
      <c r="R12" s="124">
        <f t="shared" si="17"/>
        <v>0</v>
      </c>
      <c r="S12" s="128">
        <f t="shared" si="0"/>
        <v>0</v>
      </c>
      <c r="T12" s="140">
        <f t="shared" si="18"/>
        <v>600</v>
      </c>
      <c r="U12" s="72">
        <f t="shared" si="19"/>
        <v>0</v>
      </c>
      <c r="V12" s="72">
        <f t="shared" si="20"/>
        <v>0</v>
      </c>
      <c r="W12" s="72">
        <f t="shared" si="21"/>
        <v>0</v>
      </c>
      <c r="X12" s="72">
        <f t="shared" si="22"/>
        <v>0</v>
      </c>
      <c r="Y12" s="72">
        <f t="shared" si="23"/>
        <v>0</v>
      </c>
      <c r="Z12" s="72">
        <f t="shared" si="24"/>
        <v>0</v>
      </c>
      <c r="AA12" s="72">
        <f t="shared" si="25"/>
        <v>0</v>
      </c>
      <c r="AB12" s="72">
        <f t="shared" si="26"/>
        <v>0</v>
      </c>
      <c r="AC12" s="136"/>
    </row>
    <row r="13" spans="1:29">
      <c r="A13" s="3">
        <v>43143</v>
      </c>
      <c r="B13" s="45" t="s">
        <v>19</v>
      </c>
      <c r="C13" s="50">
        <v>9</v>
      </c>
      <c r="D13" s="109">
        <v>308</v>
      </c>
      <c r="E13" s="110">
        <v>201</v>
      </c>
      <c r="F13" s="111"/>
      <c r="G13" s="112"/>
      <c r="H13" s="58"/>
      <c r="I13" s="127">
        <f t="shared" si="8"/>
        <v>0</v>
      </c>
      <c r="J13" s="124">
        <f t="shared" si="9"/>
        <v>0</v>
      </c>
      <c r="K13" s="124">
        <f t="shared" si="10"/>
        <v>0</v>
      </c>
      <c r="L13" s="124">
        <f t="shared" si="11"/>
        <v>0</v>
      </c>
      <c r="M13" s="124">
        <f t="shared" si="12"/>
        <v>0</v>
      </c>
      <c r="N13" s="124">
        <f t="shared" si="13"/>
        <v>0</v>
      </c>
      <c r="O13" s="124">
        <f t="shared" si="14"/>
        <v>0</v>
      </c>
      <c r="P13" s="124">
        <f t="shared" si="15"/>
        <v>0</v>
      </c>
      <c r="Q13" s="124">
        <f t="shared" si="16"/>
        <v>0</v>
      </c>
      <c r="R13" s="124">
        <f t="shared" si="17"/>
        <v>0</v>
      </c>
      <c r="S13" s="128">
        <f t="shared" si="0"/>
        <v>0</v>
      </c>
      <c r="T13" s="140">
        <f t="shared" si="18"/>
        <v>308</v>
      </c>
      <c r="U13" s="72">
        <f t="shared" si="19"/>
        <v>0</v>
      </c>
      <c r="V13" s="72">
        <f t="shared" si="20"/>
        <v>0</v>
      </c>
      <c r="W13" s="72">
        <f t="shared" si="21"/>
        <v>0</v>
      </c>
      <c r="X13" s="72">
        <f t="shared" si="22"/>
        <v>0</v>
      </c>
      <c r="Y13" s="72">
        <f t="shared" si="23"/>
        <v>0</v>
      </c>
      <c r="Z13" s="72">
        <f t="shared" si="24"/>
        <v>0</v>
      </c>
      <c r="AA13" s="72">
        <f t="shared" si="25"/>
        <v>0</v>
      </c>
      <c r="AB13" s="72">
        <f t="shared" si="26"/>
        <v>0</v>
      </c>
      <c r="AC13" s="136"/>
    </row>
    <row r="14" spans="1:29">
      <c r="A14" s="3">
        <v>43879</v>
      </c>
      <c r="B14" s="45" t="s">
        <v>137</v>
      </c>
      <c r="C14" s="50">
        <v>10</v>
      </c>
      <c r="D14" s="109"/>
      <c r="E14" s="110"/>
      <c r="F14" s="111">
        <v>110</v>
      </c>
      <c r="G14" s="112">
        <v>5000</v>
      </c>
      <c r="H14" s="58"/>
      <c r="I14" s="127">
        <f t="shared" si="8"/>
        <v>0</v>
      </c>
      <c r="J14" s="124">
        <f t="shared" si="9"/>
        <v>0</v>
      </c>
      <c r="K14" s="124">
        <f t="shared" si="10"/>
        <v>0</v>
      </c>
      <c r="L14" s="124">
        <f t="shared" si="11"/>
        <v>0</v>
      </c>
      <c r="M14" s="124">
        <f t="shared" si="12"/>
        <v>0</v>
      </c>
      <c r="N14" s="124">
        <f t="shared" si="13"/>
        <v>0</v>
      </c>
      <c r="O14" s="124">
        <f t="shared" si="14"/>
        <v>0</v>
      </c>
      <c r="P14" s="124">
        <f t="shared" si="15"/>
        <v>0</v>
      </c>
      <c r="Q14" s="124">
        <f t="shared" si="16"/>
        <v>0</v>
      </c>
      <c r="R14" s="124">
        <f t="shared" si="17"/>
        <v>5000</v>
      </c>
      <c r="S14" s="128">
        <f t="shared" si="0"/>
        <v>0</v>
      </c>
      <c r="T14" s="140">
        <f t="shared" si="18"/>
        <v>0</v>
      </c>
      <c r="U14" s="72">
        <f t="shared" si="19"/>
        <v>0</v>
      </c>
      <c r="V14" s="72">
        <f t="shared" si="20"/>
        <v>0</v>
      </c>
      <c r="W14" s="72">
        <f t="shared" si="21"/>
        <v>0</v>
      </c>
      <c r="X14" s="72">
        <f t="shared" si="22"/>
        <v>0</v>
      </c>
      <c r="Y14" s="72">
        <f t="shared" si="23"/>
        <v>0</v>
      </c>
      <c r="Z14" s="72">
        <f t="shared" si="24"/>
        <v>0</v>
      </c>
      <c r="AA14" s="72">
        <f t="shared" si="25"/>
        <v>0</v>
      </c>
      <c r="AB14" s="72">
        <f t="shared" si="26"/>
        <v>0</v>
      </c>
      <c r="AC14" s="136"/>
    </row>
    <row r="15" spans="1:29">
      <c r="A15" s="3">
        <v>43151</v>
      </c>
      <c r="B15" s="45" t="s">
        <v>20</v>
      </c>
      <c r="C15" s="50">
        <v>11</v>
      </c>
      <c r="D15" s="109">
        <v>3000</v>
      </c>
      <c r="E15" s="110">
        <v>207</v>
      </c>
      <c r="F15" s="111"/>
      <c r="G15" s="112"/>
      <c r="H15" s="58"/>
      <c r="I15" s="127">
        <f t="shared" si="8"/>
        <v>0</v>
      </c>
      <c r="J15" s="124">
        <f t="shared" si="9"/>
        <v>0</v>
      </c>
      <c r="K15" s="124">
        <f t="shared" si="10"/>
        <v>0</v>
      </c>
      <c r="L15" s="124">
        <f t="shared" si="11"/>
        <v>0</v>
      </c>
      <c r="M15" s="124">
        <f t="shared" si="12"/>
        <v>0</v>
      </c>
      <c r="N15" s="124">
        <f t="shared" si="13"/>
        <v>0</v>
      </c>
      <c r="O15" s="124">
        <f t="shared" si="14"/>
        <v>0</v>
      </c>
      <c r="P15" s="124">
        <f t="shared" si="15"/>
        <v>0</v>
      </c>
      <c r="Q15" s="124">
        <f t="shared" si="16"/>
        <v>0</v>
      </c>
      <c r="R15" s="124">
        <f t="shared" si="17"/>
        <v>0</v>
      </c>
      <c r="S15" s="128">
        <f t="shared" si="0"/>
        <v>0</v>
      </c>
      <c r="T15" s="140">
        <f t="shared" si="18"/>
        <v>0</v>
      </c>
      <c r="U15" s="72">
        <f t="shared" si="19"/>
        <v>0</v>
      </c>
      <c r="V15" s="72">
        <f t="shared" si="20"/>
        <v>0</v>
      </c>
      <c r="W15" s="72">
        <f t="shared" si="21"/>
        <v>0</v>
      </c>
      <c r="X15" s="72">
        <f t="shared" si="22"/>
        <v>0</v>
      </c>
      <c r="Y15" s="72">
        <f t="shared" si="23"/>
        <v>3000</v>
      </c>
      <c r="Z15" s="72">
        <f t="shared" si="24"/>
        <v>0</v>
      </c>
      <c r="AA15" s="72">
        <f t="shared" si="25"/>
        <v>0</v>
      </c>
      <c r="AB15" s="72">
        <f t="shared" si="26"/>
        <v>0</v>
      </c>
      <c r="AC15" s="136"/>
    </row>
    <row r="16" spans="1:29">
      <c r="A16" s="3">
        <v>43155</v>
      </c>
      <c r="B16" s="45" t="s">
        <v>61</v>
      </c>
      <c r="C16" s="50">
        <v>12</v>
      </c>
      <c r="D16" s="109"/>
      <c r="E16" s="110"/>
      <c r="F16" s="111">
        <v>107</v>
      </c>
      <c r="G16" s="112">
        <v>3000</v>
      </c>
      <c r="H16" s="58"/>
      <c r="I16" s="127">
        <f t="shared" si="8"/>
        <v>0</v>
      </c>
      <c r="J16" s="124">
        <f t="shared" si="9"/>
        <v>0</v>
      </c>
      <c r="K16" s="124">
        <f t="shared" si="10"/>
        <v>0</v>
      </c>
      <c r="L16" s="124">
        <f t="shared" si="11"/>
        <v>0</v>
      </c>
      <c r="M16" s="124">
        <f t="shared" si="12"/>
        <v>0</v>
      </c>
      <c r="N16" s="124">
        <f t="shared" si="13"/>
        <v>0</v>
      </c>
      <c r="O16" s="124">
        <f t="shared" si="14"/>
        <v>3000</v>
      </c>
      <c r="P16" s="124">
        <f t="shared" si="15"/>
        <v>0</v>
      </c>
      <c r="Q16" s="124">
        <f t="shared" si="16"/>
        <v>0</v>
      </c>
      <c r="R16" s="124">
        <f t="shared" si="17"/>
        <v>0</v>
      </c>
      <c r="S16" s="128">
        <f t="shared" si="0"/>
        <v>0</v>
      </c>
      <c r="T16" s="140">
        <f t="shared" si="18"/>
        <v>0</v>
      </c>
      <c r="U16" s="72">
        <f t="shared" si="19"/>
        <v>0</v>
      </c>
      <c r="V16" s="72">
        <f t="shared" si="20"/>
        <v>0</v>
      </c>
      <c r="W16" s="72">
        <f t="shared" si="21"/>
        <v>0</v>
      </c>
      <c r="X16" s="72">
        <f t="shared" si="22"/>
        <v>0</v>
      </c>
      <c r="Y16" s="72">
        <f t="shared" si="23"/>
        <v>0</v>
      </c>
      <c r="Z16" s="72">
        <f t="shared" si="24"/>
        <v>0</v>
      </c>
      <c r="AA16" s="72">
        <f t="shared" si="25"/>
        <v>0</v>
      </c>
      <c r="AB16" s="72">
        <f t="shared" si="26"/>
        <v>0</v>
      </c>
      <c r="AC16" s="136"/>
    </row>
    <row r="17" spans="1:29">
      <c r="A17" s="3">
        <v>43158</v>
      </c>
      <c r="B17" s="45" t="s">
        <v>62</v>
      </c>
      <c r="C17" s="50">
        <v>13</v>
      </c>
      <c r="D17" s="109">
        <v>100</v>
      </c>
      <c r="E17" s="110">
        <v>201</v>
      </c>
      <c r="F17" s="111"/>
      <c r="G17" s="112"/>
      <c r="H17" s="58"/>
      <c r="I17" s="127">
        <f t="shared" si="8"/>
        <v>0</v>
      </c>
      <c r="J17" s="124">
        <f t="shared" si="9"/>
        <v>0</v>
      </c>
      <c r="K17" s="124">
        <f t="shared" si="10"/>
        <v>0</v>
      </c>
      <c r="L17" s="124">
        <f t="shared" si="11"/>
        <v>0</v>
      </c>
      <c r="M17" s="124">
        <f t="shared" si="12"/>
        <v>0</v>
      </c>
      <c r="N17" s="124">
        <f t="shared" si="13"/>
        <v>0</v>
      </c>
      <c r="O17" s="124">
        <f t="shared" si="14"/>
        <v>0</v>
      </c>
      <c r="P17" s="124">
        <f t="shared" si="15"/>
        <v>0</v>
      </c>
      <c r="Q17" s="124">
        <f t="shared" si="16"/>
        <v>0</v>
      </c>
      <c r="R17" s="124">
        <f t="shared" si="17"/>
        <v>0</v>
      </c>
      <c r="S17" s="128">
        <f t="shared" si="0"/>
        <v>0</v>
      </c>
      <c r="T17" s="140">
        <f t="shared" si="18"/>
        <v>100</v>
      </c>
      <c r="U17" s="72">
        <f t="shared" si="19"/>
        <v>0</v>
      </c>
      <c r="V17" s="72">
        <f t="shared" si="20"/>
        <v>0</v>
      </c>
      <c r="W17" s="72">
        <f t="shared" si="21"/>
        <v>0</v>
      </c>
      <c r="X17" s="72">
        <f t="shared" si="22"/>
        <v>0</v>
      </c>
      <c r="Y17" s="72">
        <f t="shared" si="23"/>
        <v>0</v>
      </c>
      <c r="Z17" s="72">
        <f t="shared" si="24"/>
        <v>0</v>
      </c>
      <c r="AA17" s="72">
        <f t="shared" si="25"/>
        <v>0</v>
      </c>
      <c r="AB17" s="72">
        <f t="shared" si="26"/>
        <v>0</v>
      </c>
      <c r="AC17" s="136"/>
    </row>
    <row r="18" spans="1:29">
      <c r="A18" s="3">
        <v>43158</v>
      </c>
      <c r="B18" s="45" t="s">
        <v>21</v>
      </c>
      <c r="C18" s="50">
        <v>14</v>
      </c>
      <c r="D18" s="109"/>
      <c r="E18" s="110"/>
      <c r="F18" s="111">
        <v>103</v>
      </c>
      <c r="G18" s="112">
        <v>1500</v>
      </c>
      <c r="H18" s="58"/>
      <c r="I18" s="127">
        <f t="shared" si="8"/>
        <v>0</v>
      </c>
      <c r="J18" s="124">
        <f t="shared" si="9"/>
        <v>0</v>
      </c>
      <c r="K18" s="124">
        <f t="shared" si="10"/>
        <v>1500</v>
      </c>
      <c r="L18" s="124">
        <f t="shared" si="11"/>
        <v>0</v>
      </c>
      <c r="M18" s="124">
        <f t="shared" si="12"/>
        <v>0</v>
      </c>
      <c r="N18" s="124">
        <f t="shared" si="13"/>
        <v>0</v>
      </c>
      <c r="O18" s="124">
        <f t="shared" si="14"/>
        <v>0</v>
      </c>
      <c r="P18" s="124">
        <f t="shared" si="15"/>
        <v>0</v>
      </c>
      <c r="Q18" s="124">
        <f t="shared" si="16"/>
        <v>0</v>
      </c>
      <c r="R18" s="124">
        <f t="shared" si="17"/>
        <v>0</v>
      </c>
      <c r="S18" s="128">
        <f t="shared" si="0"/>
        <v>0</v>
      </c>
      <c r="T18" s="140">
        <f t="shared" si="18"/>
        <v>0</v>
      </c>
      <c r="U18" s="72">
        <f t="shared" si="19"/>
        <v>0</v>
      </c>
      <c r="V18" s="72">
        <f t="shared" si="20"/>
        <v>0</v>
      </c>
      <c r="W18" s="72">
        <f t="shared" si="21"/>
        <v>0</v>
      </c>
      <c r="X18" s="72">
        <f t="shared" si="22"/>
        <v>0</v>
      </c>
      <c r="Y18" s="72">
        <f t="shared" si="23"/>
        <v>0</v>
      </c>
      <c r="Z18" s="72">
        <f t="shared" si="24"/>
        <v>0</v>
      </c>
      <c r="AA18" s="72">
        <f t="shared" si="25"/>
        <v>0</v>
      </c>
      <c r="AB18" s="72">
        <f t="shared" si="26"/>
        <v>0</v>
      </c>
      <c r="AC18" s="136"/>
    </row>
    <row r="19" spans="1:29">
      <c r="A19" s="3">
        <v>43158</v>
      </c>
      <c r="B19" s="45" t="s">
        <v>22</v>
      </c>
      <c r="C19" s="50">
        <v>15</v>
      </c>
      <c r="D19" s="109"/>
      <c r="E19" s="110"/>
      <c r="F19" s="111">
        <v>103</v>
      </c>
      <c r="G19" s="112">
        <v>590</v>
      </c>
      <c r="H19" s="58"/>
      <c r="I19" s="127">
        <f t="shared" si="8"/>
        <v>0</v>
      </c>
      <c r="J19" s="124">
        <f t="shared" si="9"/>
        <v>0</v>
      </c>
      <c r="K19" s="124">
        <f t="shared" si="10"/>
        <v>590</v>
      </c>
      <c r="L19" s="124">
        <f t="shared" si="11"/>
        <v>0</v>
      </c>
      <c r="M19" s="124">
        <f t="shared" si="12"/>
        <v>0</v>
      </c>
      <c r="N19" s="124">
        <f t="shared" si="13"/>
        <v>0</v>
      </c>
      <c r="O19" s="124">
        <f t="shared" si="14"/>
        <v>0</v>
      </c>
      <c r="P19" s="124">
        <f t="shared" si="15"/>
        <v>0</v>
      </c>
      <c r="Q19" s="124">
        <f t="shared" si="16"/>
        <v>0</v>
      </c>
      <c r="R19" s="124">
        <f t="shared" si="17"/>
        <v>0</v>
      </c>
      <c r="S19" s="128">
        <f t="shared" si="0"/>
        <v>0</v>
      </c>
      <c r="T19" s="140">
        <f t="shared" si="18"/>
        <v>0</v>
      </c>
      <c r="U19" s="72">
        <f t="shared" si="19"/>
        <v>0</v>
      </c>
      <c r="V19" s="72">
        <f t="shared" si="20"/>
        <v>0</v>
      </c>
      <c r="W19" s="72">
        <f t="shared" si="21"/>
        <v>0</v>
      </c>
      <c r="X19" s="72">
        <f t="shared" si="22"/>
        <v>0</v>
      </c>
      <c r="Y19" s="72">
        <f t="shared" si="23"/>
        <v>0</v>
      </c>
      <c r="Z19" s="72">
        <f t="shared" si="24"/>
        <v>0</v>
      </c>
      <c r="AA19" s="72">
        <f t="shared" si="25"/>
        <v>0</v>
      </c>
      <c r="AB19" s="72">
        <f t="shared" si="26"/>
        <v>0</v>
      </c>
      <c r="AC19" s="136"/>
    </row>
    <row r="20" spans="1:29">
      <c r="A20" s="3">
        <v>43158</v>
      </c>
      <c r="B20" s="45" t="s">
        <v>23</v>
      </c>
      <c r="C20" s="50">
        <v>16</v>
      </c>
      <c r="D20" s="109"/>
      <c r="E20" s="110"/>
      <c r="F20" s="111">
        <v>103</v>
      </c>
      <c r="G20" s="112">
        <v>60</v>
      </c>
      <c r="H20" s="58"/>
      <c r="I20" s="127">
        <f t="shared" si="8"/>
        <v>0</v>
      </c>
      <c r="J20" s="124">
        <f t="shared" si="9"/>
        <v>0</v>
      </c>
      <c r="K20" s="124">
        <f t="shared" si="10"/>
        <v>60</v>
      </c>
      <c r="L20" s="124">
        <f t="shared" si="11"/>
        <v>0</v>
      </c>
      <c r="M20" s="124">
        <f t="shared" si="12"/>
        <v>0</v>
      </c>
      <c r="N20" s="124">
        <f t="shared" si="13"/>
        <v>0</v>
      </c>
      <c r="O20" s="124">
        <f t="shared" si="14"/>
        <v>0</v>
      </c>
      <c r="P20" s="124">
        <f t="shared" si="15"/>
        <v>0</v>
      </c>
      <c r="Q20" s="124">
        <f t="shared" si="16"/>
        <v>0</v>
      </c>
      <c r="R20" s="124">
        <f t="shared" si="17"/>
        <v>0</v>
      </c>
      <c r="S20" s="128">
        <f t="shared" si="0"/>
        <v>0</v>
      </c>
      <c r="T20" s="140">
        <f t="shared" si="18"/>
        <v>0</v>
      </c>
      <c r="U20" s="72">
        <f t="shared" si="19"/>
        <v>0</v>
      </c>
      <c r="V20" s="72">
        <f t="shared" si="20"/>
        <v>0</v>
      </c>
      <c r="W20" s="72">
        <f t="shared" si="21"/>
        <v>0</v>
      </c>
      <c r="X20" s="72">
        <f t="shared" si="22"/>
        <v>0</v>
      </c>
      <c r="Y20" s="72">
        <f t="shared" si="23"/>
        <v>0</v>
      </c>
      <c r="Z20" s="72">
        <f t="shared" si="24"/>
        <v>0</v>
      </c>
      <c r="AA20" s="72">
        <f t="shared" si="25"/>
        <v>0</v>
      </c>
      <c r="AB20" s="72">
        <f t="shared" si="26"/>
        <v>0</v>
      </c>
      <c r="AC20" s="136"/>
    </row>
    <row r="21" spans="1:29">
      <c r="A21" s="3">
        <v>43162</v>
      </c>
      <c r="B21" s="45" t="s">
        <v>46</v>
      </c>
      <c r="C21" s="50">
        <v>17</v>
      </c>
      <c r="D21" s="109"/>
      <c r="E21" s="110"/>
      <c r="F21" s="111">
        <v>103</v>
      </c>
      <c r="G21" s="112">
        <v>1460</v>
      </c>
      <c r="H21" s="58"/>
      <c r="I21" s="127">
        <f t="shared" si="8"/>
        <v>0</v>
      </c>
      <c r="J21" s="124">
        <f t="shared" si="9"/>
        <v>0</v>
      </c>
      <c r="K21" s="124">
        <f t="shared" si="10"/>
        <v>1460</v>
      </c>
      <c r="L21" s="124">
        <f t="shared" si="11"/>
        <v>0</v>
      </c>
      <c r="M21" s="124">
        <f t="shared" si="12"/>
        <v>0</v>
      </c>
      <c r="N21" s="124">
        <f t="shared" si="13"/>
        <v>0</v>
      </c>
      <c r="O21" s="124">
        <f t="shared" si="14"/>
        <v>0</v>
      </c>
      <c r="P21" s="124">
        <f t="shared" si="15"/>
        <v>0</v>
      </c>
      <c r="Q21" s="124">
        <f t="shared" si="16"/>
        <v>0</v>
      </c>
      <c r="R21" s="124">
        <f t="shared" si="17"/>
        <v>0</v>
      </c>
      <c r="S21" s="128">
        <f t="shared" si="0"/>
        <v>0</v>
      </c>
      <c r="T21" s="140">
        <f t="shared" si="18"/>
        <v>0</v>
      </c>
      <c r="U21" s="72">
        <f t="shared" si="19"/>
        <v>0</v>
      </c>
      <c r="V21" s="72">
        <f t="shared" si="20"/>
        <v>0</v>
      </c>
      <c r="W21" s="72">
        <f t="shared" si="21"/>
        <v>0</v>
      </c>
      <c r="X21" s="72">
        <f t="shared" si="22"/>
        <v>0</v>
      </c>
      <c r="Y21" s="72">
        <f t="shared" si="23"/>
        <v>0</v>
      </c>
      <c r="Z21" s="72">
        <f t="shared" si="24"/>
        <v>0</v>
      </c>
      <c r="AA21" s="72">
        <f t="shared" si="25"/>
        <v>0</v>
      </c>
      <c r="AB21" s="72">
        <f t="shared" si="26"/>
        <v>0</v>
      </c>
      <c r="AC21" s="136"/>
    </row>
    <row r="22" spans="1:29">
      <c r="A22" s="3">
        <v>43171</v>
      </c>
      <c r="B22" s="46" t="s">
        <v>24</v>
      </c>
      <c r="C22" s="50">
        <v>18</v>
      </c>
      <c r="D22" s="109"/>
      <c r="E22" s="110"/>
      <c r="F22" s="111">
        <v>103</v>
      </c>
      <c r="G22" s="112">
        <v>16</v>
      </c>
      <c r="H22" s="58"/>
      <c r="I22" s="127">
        <f t="shared" si="8"/>
        <v>0</v>
      </c>
      <c r="J22" s="124">
        <f t="shared" si="9"/>
        <v>0</v>
      </c>
      <c r="K22" s="124">
        <f t="shared" si="10"/>
        <v>16</v>
      </c>
      <c r="L22" s="124">
        <f t="shared" si="11"/>
        <v>0</v>
      </c>
      <c r="M22" s="124">
        <f t="shared" si="12"/>
        <v>0</v>
      </c>
      <c r="N22" s="124">
        <f t="shared" si="13"/>
        <v>0</v>
      </c>
      <c r="O22" s="124">
        <f t="shared" si="14"/>
        <v>0</v>
      </c>
      <c r="P22" s="124">
        <f t="shared" si="15"/>
        <v>0</v>
      </c>
      <c r="Q22" s="124">
        <f t="shared" si="16"/>
        <v>0</v>
      </c>
      <c r="R22" s="124">
        <f t="shared" si="17"/>
        <v>0</v>
      </c>
      <c r="S22" s="128">
        <f t="shared" si="0"/>
        <v>0</v>
      </c>
      <c r="T22" s="140">
        <f t="shared" si="18"/>
        <v>0</v>
      </c>
      <c r="U22" s="72">
        <f t="shared" si="19"/>
        <v>0</v>
      </c>
      <c r="V22" s="72">
        <f t="shared" si="20"/>
        <v>0</v>
      </c>
      <c r="W22" s="72">
        <f t="shared" si="21"/>
        <v>0</v>
      </c>
      <c r="X22" s="72">
        <f t="shared" si="22"/>
        <v>0</v>
      </c>
      <c r="Y22" s="72">
        <f t="shared" si="23"/>
        <v>0</v>
      </c>
      <c r="Z22" s="72">
        <f t="shared" si="24"/>
        <v>0</v>
      </c>
      <c r="AA22" s="72">
        <f t="shared" si="25"/>
        <v>0</v>
      </c>
      <c r="AB22" s="72">
        <f t="shared" si="26"/>
        <v>0</v>
      </c>
      <c r="AC22" s="136"/>
    </row>
    <row r="23" spans="1:29">
      <c r="A23" s="7" t="s">
        <v>7</v>
      </c>
      <c r="B23" s="47" t="s">
        <v>25</v>
      </c>
      <c r="C23" s="50">
        <v>19</v>
      </c>
      <c r="D23" s="109"/>
      <c r="E23" s="110"/>
      <c r="F23" s="111">
        <v>103</v>
      </c>
      <c r="G23" s="112">
        <v>2680</v>
      </c>
      <c r="H23" s="58"/>
      <c r="I23" s="127">
        <f t="shared" si="8"/>
        <v>0</v>
      </c>
      <c r="J23" s="124">
        <f t="shared" si="9"/>
        <v>0</v>
      </c>
      <c r="K23" s="124">
        <f t="shared" si="10"/>
        <v>2680</v>
      </c>
      <c r="L23" s="124">
        <f t="shared" si="11"/>
        <v>0</v>
      </c>
      <c r="M23" s="124">
        <f t="shared" si="12"/>
        <v>0</v>
      </c>
      <c r="N23" s="124">
        <f t="shared" si="13"/>
        <v>0</v>
      </c>
      <c r="O23" s="124">
        <f t="shared" si="14"/>
        <v>0</v>
      </c>
      <c r="P23" s="124">
        <f t="shared" si="15"/>
        <v>0</v>
      </c>
      <c r="Q23" s="124">
        <f t="shared" si="16"/>
        <v>0</v>
      </c>
      <c r="R23" s="124">
        <f t="shared" si="17"/>
        <v>0</v>
      </c>
      <c r="S23" s="128">
        <f t="shared" si="0"/>
        <v>0</v>
      </c>
      <c r="T23" s="140">
        <f t="shared" si="18"/>
        <v>0</v>
      </c>
      <c r="U23" s="72">
        <f t="shared" si="19"/>
        <v>0</v>
      </c>
      <c r="V23" s="72">
        <f t="shared" si="20"/>
        <v>0</v>
      </c>
      <c r="W23" s="72">
        <f t="shared" si="21"/>
        <v>0</v>
      </c>
      <c r="X23" s="72">
        <f t="shared" si="22"/>
        <v>0</v>
      </c>
      <c r="Y23" s="72">
        <f t="shared" si="23"/>
        <v>0</v>
      </c>
      <c r="Z23" s="72">
        <f t="shared" si="24"/>
        <v>0</v>
      </c>
      <c r="AA23" s="72">
        <f t="shared" si="25"/>
        <v>0</v>
      </c>
      <c r="AB23" s="72">
        <f t="shared" si="26"/>
        <v>0</v>
      </c>
      <c r="AC23" s="136"/>
    </row>
    <row r="24" spans="1:29">
      <c r="A24" s="7">
        <v>43176</v>
      </c>
      <c r="B24" s="47" t="s">
        <v>26</v>
      </c>
      <c r="C24" s="50">
        <v>20</v>
      </c>
      <c r="D24" s="109" t="s">
        <v>7</v>
      </c>
      <c r="E24" s="110"/>
      <c r="F24" s="111">
        <v>103</v>
      </c>
      <c r="G24" s="112">
        <v>60</v>
      </c>
      <c r="H24" s="58"/>
      <c r="I24" s="127">
        <f t="shared" si="8"/>
        <v>0</v>
      </c>
      <c r="J24" s="124">
        <f t="shared" si="9"/>
        <v>0</v>
      </c>
      <c r="K24" s="124">
        <f t="shared" si="10"/>
        <v>60</v>
      </c>
      <c r="L24" s="124">
        <f t="shared" si="11"/>
        <v>0</v>
      </c>
      <c r="M24" s="124">
        <f t="shared" si="12"/>
        <v>0</v>
      </c>
      <c r="N24" s="124">
        <f t="shared" si="13"/>
        <v>0</v>
      </c>
      <c r="O24" s="124">
        <f t="shared" si="14"/>
        <v>0</v>
      </c>
      <c r="P24" s="124">
        <f t="shared" si="15"/>
        <v>0</v>
      </c>
      <c r="Q24" s="124">
        <f t="shared" si="16"/>
        <v>0</v>
      </c>
      <c r="R24" s="124">
        <f t="shared" si="17"/>
        <v>0</v>
      </c>
      <c r="S24" s="128">
        <f t="shared" si="0"/>
        <v>0</v>
      </c>
      <c r="T24" s="140">
        <f t="shared" si="18"/>
        <v>0</v>
      </c>
      <c r="U24" s="72">
        <f t="shared" si="19"/>
        <v>0</v>
      </c>
      <c r="V24" s="72">
        <f t="shared" si="20"/>
        <v>0</v>
      </c>
      <c r="W24" s="72">
        <f t="shared" si="21"/>
        <v>0</v>
      </c>
      <c r="X24" s="72">
        <f t="shared" si="22"/>
        <v>0</v>
      </c>
      <c r="Y24" s="72">
        <f t="shared" si="23"/>
        <v>0</v>
      </c>
      <c r="Z24" s="72">
        <f t="shared" si="24"/>
        <v>0</v>
      </c>
      <c r="AA24" s="72">
        <f t="shared" si="25"/>
        <v>0</v>
      </c>
      <c r="AB24" s="72">
        <f t="shared" si="26"/>
        <v>0</v>
      </c>
      <c r="AC24" s="136"/>
    </row>
    <row r="25" spans="1:29">
      <c r="A25" s="7">
        <v>43176</v>
      </c>
      <c r="B25" s="47" t="s">
        <v>27</v>
      </c>
      <c r="C25" s="50">
        <v>21</v>
      </c>
      <c r="D25" s="109">
        <v>900</v>
      </c>
      <c r="E25" s="110">
        <v>207</v>
      </c>
      <c r="F25" s="111"/>
      <c r="G25" s="112"/>
      <c r="H25" s="58"/>
      <c r="I25" s="127">
        <f t="shared" si="8"/>
        <v>0</v>
      </c>
      <c r="J25" s="124">
        <f t="shared" si="9"/>
        <v>0</v>
      </c>
      <c r="K25" s="124">
        <f t="shared" si="10"/>
        <v>0</v>
      </c>
      <c r="L25" s="124">
        <f t="shared" si="11"/>
        <v>0</v>
      </c>
      <c r="M25" s="124">
        <f t="shared" si="12"/>
        <v>0</v>
      </c>
      <c r="N25" s="124">
        <f t="shared" si="13"/>
        <v>0</v>
      </c>
      <c r="O25" s="124">
        <f t="shared" si="14"/>
        <v>0</v>
      </c>
      <c r="P25" s="124">
        <f t="shared" si="15"/>
        <v>0</v>
      </c>
      <c r="Q25" s="124">
        <f t="shared" si="16"/>
        <v>0</v>
      </c>
      <c r="R25" s="124">
        <f t="shared" si="17"/>
        <v>0</v>
      </c>
      <c r="S25" s="128">
        <f t="shared" si="0"/>
        <v>0</v>
      </c>
      <c r="T25" s="140">
        <f t="shared" si="18"/>
        <v>0</v>
      </c>
      <c r="U25" s="72">
        <f t="shared" si="19"/>
        <v>0</v>
      </c>
      <c r="V25" s="72">
        <f t="shared" si="20"/>
        <v>0</v>
      </c>
      <c r="W25" s="72">
        <f t="shared" si="21"/>
        <v>0</v>
      </c>
      <c r="X25" s="72">
        <f t="shared" si="22"/>
        <v>0</v>
      </c>
      <c r="Y25" s="72">
        <f t="shared" si="23"/>
        <v>900</v>
      </c>
      <c r="Z25" s="72">
        <f t="shared" si="24"/>
        <v>0</v>
      </c>
      <c r="AA25" s="72">
        <f t="shared" si="25"/>
        <v>0</v>
      </c>
      <c r="AB25" s="72">
        <f t="shared" si="26"/>
        <v>0</v>
      </c>
      <c r="AC25" s="136"/>
    </row>
    <row r="26" spans="1:29">
      <c r="A26" s="7">
        <v>43200</v>
      </c>
      <c r="B26" s="47" t="s">
        <v>43</v>
      </c>
      <c r="C26" s="50">
        <v>22</v>
      </c>
      <c r="D26" s="109"/>
      <c r="E26" s="110"/>
      <c r="F26" s="111">
        <v>103</v>
      </c>
      <c r="G26" s="112">
        <v>29</v>
      </c>
      <c r="H26" s="58"/>
      <c r="I26" s="127">
        <f t="shared" si="8"/>
        <v>0</v>
      </c>
      <c r="J26" s="124">
        <f t="shared" si="9"/>
        <v>0</v>
      </c>
      <c r="K26" s="124">
        <f t="shared" si="10"/>
        <v>29</v>
      </c>
      <c r="L26" s="124">
        <f t="shared" si="11"/>
        <v>0</v>
      </c>
      <c r="M26" s="124">
        <f t="shared" si="12"/>
        <v>0</v>
      </c>
      <c r="N26" s="124">
        <f t="shared" si="13"/>
        <v>0</v>
      </c>
      <c r="O26" s="124">
        <f t="shared" si="14"/>
        <v>0</v>
      </c>
      <c r="P26" s="124">
        <f t="shared" si="15"/>
        <v>0</v>
      </c>
      <c r="Q26" s="124">
        <f t="shared" si="16"/>
        <v>0</v>
      </c>
      <c r="R26" s="124">
        <f t="shared" si="17"/>
        <v>0</v>
      </c>
      <c r="S26" s="128">
        <f t="shared" si="0"/>
        <v>0</v>
      </c>
      <c r="T26" s="140">
        <f t="shared" si="18"/>
        <v>0</v>
      </c>
      <c r="U26" s="72">
        <f t="shared" si="19"/>
        <v>0</v>
      </c>
      <c r="V26" s="72">
        <f t="shared" si="20"/>
        <v>0</v>
      </c>
      <c r="W26" s="72">
        <f t="shared" si="21"/>
        <v>0</v>
      </c>
      <c r="X26" s="72">
        <f t="shared" si="22"/>
        <v>0</v>
      </c>
      <c r="Y26" s="72">
        <f t="shared" si="23"/>
        <v>0</v>
      </c>
      <c r="Z26" s="72">
        <f t="shared" si="24"/>
        <v>0</v>
      </c>
      <c r="AA26" s="72">
        <f t="shared" si="25"/>
        <v>0</v>
      </c>
      <c r="AB26" s="72">
        <f t="shared" si="26"/>
        <v>0</v>
      </c>
      <c r="AC26" s="136"/>
    </row>
    <row r="27" spans="1:29">
      <c r="A27" s="7">
        <v>43200</v>
      </c>
      <c r="B27" s="47" t="s">
        <v>63</v>
      </c>
      <c r="C27" s="50">
        <v>23</v>
      </c>
      <c r="D27" s="109">
        <v>750</v>
      </c>
      <c r="E27" s="110">
        <v>201</v>
      </c>
      <c r="F27" s="111"/>
      <c r="G27" s="112"/>
      <c r="H27" s="58"/>
      <c r="I27" s="127">
        <f t="shared" si="8"/>
        <v>0</v>
      </c>
      <c r="J27" s="124">
        <f t="shared" si="9"/>
        <v>0</v>
      </c>
      <c r="K27" s="124">
        <f t="shared" si="10"/>
        <v>0</v>
      </c>
      <c r="L27" s="124">
        <f t="shared" si="11"/>
        <v>0</v>
      </c>
      <c r="M27" s="124">
        <f t="shared" si="12"/>
        <v>0</v>
      </c>
      <c r="N27" s="124">
        <f t="shared" si="13"/>
        <v>0</v>
      </c>
      <c r="O27" s="124">
        <f t="shared" si="14"/>
        <v>0</v>
      </c>
      <c r="P27" s="124">
        <f t="shared" si="15"/>
        <v>0</v>
      </c>
      <c r="Q27" s="124">
        <f t="shared" si="16"/>
        <v>0</v>
      </c>
      <c r="R27" s="124">
        <f t="shared" si="17"/>
        <v>0</v>
      </c>
      <c r="S27" s="128">
        <f t="shared" si="0"/>
        <v>0</v>
      </c>
      <c r="T27" s="140">
        <f t="shared" si="18"/>
        <v>750</v>
      </c>
      <c r="U27" s="72">
        <f t="shared" si="19"/>
        <v>0</v>
      </c>
      <c r="V27" s="72">
        <f t="shared" si="20"/>
        <v>0</v>
      </c>
      <c r="W27" s="72">
        <f t="shared" si="21"/>
        <v>0</v>
      </c>
      <c r="X27" s="72">
        <f t="shared" si="22"/>
        <v>0</v>
      </c>
      <c r="Y27" s="72">
        <f t="shared" si="23"/>
        <v>0</v>
      </c>
      <c r="Z27" s="72">
        <f t="shared" si="24"/>
        <v>0</v>
      </c>
      <c r="AA27" s="72">
        <f t="shared" si="25"/>
        <v>0</v>
      </c>
      <c r="AB27" s="72">
        <f t="shared" si="26"/>
        <v>0</v>
      </c>
      <c r="AC27" s="136"/>
    </row>
    <row r="28" spans="1:29">
      <c r="A28" s="7">
        <v>43207</v>
      </c>
      <c r="B28" s="47" t="s">
        <v>44</v>
      </c>
      <c r="C28" s="50">
        <v>24</v>
      </c>
      <c r="D28" s="109">
        <v>200</v>
      </c>
      <c r="E28" s="110">
        <v>207</v>
      </c>
      <c r="F28" s="111"/>
      <c r="G28" s="112"/>
      <c r="H28" s="58"/>
      <c r="I28" s="127">
        <f t="shared" si="8"/>
        <v>0</v>
      </c>
      <c r="J28" s="124">
        <f t="shared" si="9"/>
        <v>0</v>
      </c>
      <c r="K28" s="124">
        <f t="shared" si="10"/>
        <v>0</v>
      </c>
      <c r="L28" s="124">
        <f t="shared" si="11"/>
        <v>0</v>
      </c>
      <c r="M28" s="124">
        <f t="shared" si="12"/>
        <v>0</v>
      </c>
      <c r="N28" s="124">
        <f t="shared" si="13"/>
        <v>0</v>
      </c>
      <c r="O28" s="124">
        <f t="shared" si="14"/>
        <v>0</v>
      </c>
      <c r="P28" s="124">
        <f t="shared" si="15"/>
        <v>0</v>
      </c>
      <c r="Q28" s="124">
        <f t="shared" si="16"/>
        <v>0</v>
      </c>
      <c r="R28" s="124">
        <f t="shared" si="17"/>
        <v>0</v>
      </c>
      <c r="S28" s="128">
        <f t="shared" si="0"/>
        <v>0</v>
      </c>
      <c r="T28" s="140">
        <f t="shared" si="18"/>
        <v>0</v>
      </c>
      <c r="U28" s="72">
        <f t="shared" si="19"/>
        <v>0</v>
      </c>
      <c r="V28" s="72">
        <f t="shared" si="20"/>
        <v>0</v>
      </c>
      <c r="W28" s="72">
        <f t="shared" si="21"/>
        <v>0</v>
      </c>
      <c r="X28" s="72">
        <f t="shared" si="22"/>
        <v>0</v>
      </c>
      <c r="Y28" s="72">
        <f t="shared" si="23"/>
        <v>200</v>
      </c>
      <c r="Z28" s="72">
        <f t="shared" si="24"/>
        <v>0</v>
      </c>
      <c r="AA28" s="72">
        <f t="shared" si="25"/>
        <v>0</v>
      </c>
      <c r="AB28" s="72">
        <f t="shared" si="26"/>
        <v>0</v>
      </c>
      <c r="AC28" s="136"/>
    </row>
    <row r="29" spans="1:29">
      <c r="A29" s="7">
        <v>43211</v>
      </c>
      <c r="B29" s="47" t="s">
        <v>45</v>
      </c>
      <c r="C29" s="50">
        <v>25</v>
      </c>
      <c r="D29" s="109"/>
      <c r="E29" s="110"/>
      <c r="F29" s="111">
        <v>107</v>
      </c>
      <c r="G29" s="112">
        <v>200</v>
      </c>
      <c r="H29" s="58"/>
      <c r="I29" s="127">
        <f t="shared" si="8"/>
        <v>0</v>
      </c>
      <c r="J29" s="124">
        <f t="shared" si="9"/>
        <v>0</v>
      </c>
      <c r="K29" s="124">
        <f t="shared" si="10"/>
        <v>0</v>
      </c>
      <c r="L29" s="124">
        <f t="shared" si="11"/>
        <v>0</v>
      </c>
      <c r="M29" s="124">
        <f t="shared" si="12"/>
        <v>0</v>
      </c>
      <c r="N29" s="124">
        <f t="shared" si="13"/>
        <v>0</v>
      </c>
      <c r="O29" s="124">
        <f t="shared" si="14"/>
        <v>200</v>
      </c>
      <c r="P29" s="124">
        <f t="shared" si="15"/>
        <v>0</v>
      </c>
      <c r="Q29" s="124">
        <f t="shared" si="16"/>
        <v>0</v>
      </c>
      <c r="R29" s="124">
        <f t="shared" si="17"/>
        <v>0</v>
      </c>
      <c r="S29" s="128">
        <f t="shared" si="0"/>
        <v>0</v>
      </c>
      <c r="T29" s="140">
        <f t="shared" si="18"/>
        <v>0</v>
      </c>
      <c r="U29" s="72">
        <f t="shared" si="19"/>
        <v>0</v>
      </c>
      <c r="V29" s="72">
        <f t="shared" si="20"/>
        <v>0</v>
      </c>
      <c r="W29" s="72">
        <f t="shared" si="21"/>
        <v>0</v>
      </c>
      <c r="X29" s="72">
        <f t="shared" si="22"/>
        <v>0</v>
      </c>
      <c r="Y29" s="72">
        <f t="shared" si="23"/>
        <v>0</v>
      </c>
      <c r="Z29" s="72">
        <f t="shared" si="24"/>
        <v>0</v>
      </c>
      <c r="AA29" s="72">
        <f t="shared" si="25"/>
        <v>0</v>
      </c>
      <c r="AB29" s="72">
        <f t="shared" si="26"/>
        <v>0</v>
      </c>
      <c r="AC29" s="136"/>
    </row>
    <row r="30" spans="1:29">
      <c r="A30" s="7">
        <v>43191</v>
      </c>
      <c r="B30" s="47" t="s">
        <v>142</v>
      </c>
      <c r="C30" s="50"/>
      <c r="D30" s="109"/>
      <c r="E30" s="110"/>
      <c r="F30" s="111">
        <v>109</v>
      </c>
      <c r="G30" s="112">
        <v>5000</v>
      </c>
      <c r="H30" s="58"/>
      <c r="I30" s="127">
        <f t="shared" si="8"/>
        <v>0</v>
      </c>
      <c r="J30" s="124">
        <f t="shared" si="9"/>
        <v>0</v>
      </c>
      <c r="K30" s="124">
        <f t="shared" si="10"/>
        <v>0</v>
      </c>
      <c r="L30" s="124">
        <f t="shared" si="11"/>
        <v>0</v>
      </c>
      <c r="M30" s="124">
        <f t="shared" si="12"/>
        <v>0</v>
      </c>
      <c r="N30" s="124">
        <f t="shared" si="13"/>
        <v>0</v>
      </c>
      <c r="O30" s="124">
        <f t="shared" si="14"/>
        <v>0</v>
      </c>
      <c r="P30" s="124">
        <f t="shared" si="15"/>
        <v>0</v>
      </c>
      <c r="Q30" s="124">
        <f t="shared" si="16"/>
        <v>5000</v>
      </c>
      <c r="R30" s="124">
        <f t="shared" si="17"/>
        <v>0</v>
      </c>
      <c r="S30" s="128">
        <f t="shared" si="0"/>
        <v>0</v>
      </c>
      <c r="T30" s="140">
        <f t="shared" ref="T30" si="27">IF(E30=201,D30,0)</f>
        <v>0</v>
      </c>
      <c r="U30" s="72">
        <f t="shared" si="19"/>
        <v>0</v>
      </c>
      <c r="V30" s="72">
        <f t="shared" ref="V30" si="28">IF(E30=203,D30,0)</f>
        <v>0</v>
      </c>
      <c r="W30" s="72">
        <f t="shared" ref="W30" si="29">IF(E30=205,D30,0)</f>
        <v>0</v>
      </c>
      <c r="X30" s="72">
        <f t="shared" ref="X30" si="30">IF(E30=206,D30,0)</f>
        <v>0</v>
      </c>
      <c r="Y30" s="72">
        <f t="shared" ref="Y30" si="31">IF(E30=207,D30,0)</f>
        <v>0</v>
      </c>
      <c r="Z30" s="72">
        <f t="shared" ref="Z30" si="32">IF(E30=208,D30,0)</f>
        <v>0</v>
      </c>
      <c r="AA30" s="72">
        <f t="shared" ref="AA30" si="33">IF(E30=209,D30,0)</f>
        <v>0</v>
      </c>
      <c r="AB30" s="72">
        <f t="shared" si="26"/>
        <v>0</v>
      </c>
      <c r="AC30" s="136"/>
    </row>
    <row r="31" spans="1:29">
      <c r="A31" s="7">
        <v>43220</v>
      </c>
      <c r="B31" s="47" t="s">
        <v>48</v>
      </c>
      <c r="C31" s="50">
        <v>26</v>
      </c>
      <c r="D31" s="109">
        <v>836</v>
      </c>
      <c r="E31" s="110">
        <v>209</v>
      </c>
      <c r="F31" s="111"/>
      <c r="G31" s="112"/>
      <c r="H31" s="58"/>
      <c r="I31" s="127">
        <f t="shared" si="8"/>
        <v>0</v>
      </c>
      <c r="J31" s="124">
        <f t="shared" si="9"/>
        <v>0</v>
      </c>
      <c r="K31" s="124">
        <f t="shared" si="10"/>
        <v>0</v>
      </c>
      <c r="L31" s="124">
        <f t="shared" si="11"/>
        <v>0</v>
      </c>
      <c r="M31" s="124">
        <f t="shared" si="12"/>
        <v>0</v>
      </c>
      <c r="N31" s="124">
        <f t="shared" si="13"/>
        <v>0</v>
      </c>
      <c r="O31" s="124">
        <f t="shared" si="14"/>
        <v>0</v>
      </c>
      <c r="P31" s="124">
        <f t="shared" si="15"/>
        <v>0</v>
      </c>
      <c r="Q31" s="124">
        <f t="shared" si="16"/>
        <v>0</v>
      </c>
      <c r="R31" s="124">
        <f t="shared" si="17"/>
        <v>0</v>
      </c>
      <c r="S31" s="128">
        <f t="shared" si="0"/>
        <v>0</v>
      </c>
      <c r="T31" s="140">
        <f t="shared" si="18"/>
        <v>0</v>
      </c>
      <c r="U31" s="72">
        <f t="shared" si="19"/>
        <v>0</v>
      </c>
      <c r="V31" s="72">
        <f t="shared" si="20"/>
        <v>0</v>
      </c>
      <c r="W31" s="72">
        <f t="shared" si="21"/>
        <v>0</v>
      </c>
      <c r="X31" s="72">
        <f t="shared" si="22"/>
        <v>0</v>
      </c>
      <c r="Y31" s="72">
        <f t="shared" si="23"/>
        <v>0</v>
      </c>
      <c r="Z31" s="72">
        <f t="shared" si="24"/>
        <v>0</v>
      </c>
      <c r="AA31" s="72">
        <f t="shared" si="25"/>
        <v>836</v>
      </c>
      <c r="AB31" s="72">
        <f t="shared" si="26"/>
        <v>0</v>
      </c>
      <c r="AC31" s="136"/>
    </row>
    <row r="32" spans="1:29">
      <c r="A32" s="7">
        <v>43224</v>
      </c>
      <c r="B32" s="47" t="s">
        <v>128</v>
      </c>
      <c r="C32" s="50">
        <v>27</v>
      </c>
      <c r="D32" s="109"/>
      <c r="E32" s="110"/>
      <c r="F32" s="111">
        <v>107</v>
      </c>
      <c r="G32" s="112">
        <v>60</v>
      </c>
      <c r="H32" s="58"/>
      <c r="I32" s="127">
        <f t="shared" si="8"/>
        <v>0</v>
      </c>
      <c r="J32" s="124">
        <f t="shared" si="9"/>
        <v>0</v>
      </c>
      <c r="K32" s="124">
        <f t="shared" si="10"/>
        <v>0</v>
      </c>
      <c r="L32" s="124">
        <f t="shared" si="11"/>
        <v>0</v>
      </c>
      <c r="M32" s="124">
        <f t="shared" si="12"/>
        <v>0</v>
      </c>
      <c r="N32" s="124">
        <f t="shared" si="13"/>
        <v>0</v>
      </c>
      <c r="O32" s="124">
        <f t="shared" si="14"/>
        <v>60</v>
      </c>
      <c r="P32" s="124">
        <f t="shared" si="15"/>
        <v>0</v>
      </c>
      <c r="Q32" s="124">
        <f t="shared" si="16"/>
        <v>0</v>
      </c>
      <c r="R32" s="124">
        <f t="shared" si="17"/>
        <v>0</v>
      </c>
      <c r="S32" s="128">
        <f t="shared" si="0"/>
        <v>0</v>
      </c>
      <c r="T32" s="140">
        <f t="shared" si="18"/>
        <v>0</v>
      </c>
      <c r="U32" s="72">
        <f t="shared" si="19"/>
        <v>0</v>
      </c>
      <c r="V32" s="72">
        <f t="shared" si="20"/>
        <v>0</v>
      </c>
      <c r="W32" s="72">
        <f t="shared" si="21"/>
        <v>0</v>
      </c>
      <c r="X32" s="72">
        <f t="shared" si="22"/>
        <v>0</v>
      </c>
      <c r="Y32" s="72">
        <f t="shared" si="23"/>
        <v>0</v>
      </c>
      <c r="Z32" s="72">
        <f t="shared" si="24"/>
        <v>0</v>
      </c>
      <c r="AA32" s="72">
        <f t="shared" si="25"/>
        <v>0</v>
      </c>
      <c r="AB32" s="72">
        <f t="shared" si="26"/>
        <v>0</v>
      </c>
      <c r="AC32" s="136"/>
    </row>
    <row r="33" spans="1:29">
      <c r="A33" s="7">
        <v>43230</v>
      </c>
      <c r="B33" s="47" t="s">
        <v>12</v>
      </c>
      <c r="C33" s="50">
        <v>28</v>
      </c>
      <c r="D33" s="109"/>
      <c r="E33" s="110"/>
      <c r="F33" s="111">
        <v>108</v>
      </c>
      <c r="G33" s="112">
        <v>57.4</v>
      </c>
      <c r="H33" s="58"/>
      <c r="I33" s="127">
        <f t="shared" si="8"/>
        <v>0</v>
      </c>
      <c r="J33" s="124">
        <f t="shared" si="9"/>
        <v>0</v>
      </c>
      <c r="K33" s="124">
        <f t="shared" si="10"/>
        <v>0</v>
      </c>
      <c r="L33" s="124">
        <f t="shared" si="11"/>
        <v>0</v>
      </c>
      <c r="M33" s="124">
        <f t="shared" si="12"/>
        <v>0</v>
      </c>
      <c r="N33" s="124">
        <f t="shared" si="13"/>
        <v>0</v>
      </c>
      <c r="O33" s="124">
        <f t="shared" si="14"/>
        <v>0</v>
      </c>
      <c r="P33" s="124">
        <f t="shared" si="15"/>
        <v>57.4</v>
      </c>
      <c r="Q33" s="124">
        <f t="shared" si="16"/>
        <v>0</v>
      </c>
      <c r="R33" s="124">
        <f t="shared" si="17"/>
        <v>0</v>
      </c>
      <c r="S33" s="128">
        <f t="shared" si="0"/>
        <v>0</v>
      </c>
      <c r="T33" s="140">
        <f t="shared" si="18"/>
        <v>0</v>
      </c>
      <c r="U33" s="72">
        <f t="shared" si="19"/>
        <v>0</v>
      </c>
      <c r="V33" s="72">
        <f t="shared" si="20"/>
        <v>0</v>
      </c>
      <c r="W33" s="72">
        <f t="shared" si="21"/>
        <v>0</v>
      </c>
      <c r="X33" s="72">
        <f t="shared" si="22"/>
        <v>0</v>
      </c>
      <c r="Y33" s="72">
        <f t="shared" si="23"/>
        <v>0</v>
      </c>
      <c r="Z33" s="72">
        <f t="shared" si="24"/>
        <v>0</v>
      </c>
      <c r="AA33" s="72">
        <f t="shared" si="25"/>
        <v>0</v>
      </c>
      <c r="AB33" s="72">
        <f t="shared" si="26"/>
        <v>0</v>
      </c>
      <c r="AC33" s="136"/>
    </row>
    <row r="34" spans="1:29">
      <c r="A34" s="7">
        <v>43238</v>
      </c>
      <c r="B34" s="47" t="s">
        <v>138</v>
      </c>
      <c r="C34" s="50">
        <v>29</v>
      </c>
      <c r="D34" s="109"/>
      <c r="E34" s="110"/>
      <c r="F34" s="111">
        <v>110</v>
      </c>
      <c r="G34" s="112">
        <v>5000</v>
      </c>
      <c r="H34" s="58"/>
      <c r="I34" s="127">
        <f t="shared" si="8"/>
        <v>0</v>
      </c>
      <c r="J34" s="124">
        <f t="shared" si="9"/>
        <v>0</v>
      </c>
      <c r="K34" s="124">
        <f t="shared" si="10"/>
        <v>0</v>
      </c>
      <c r="L34" s="124">
        <f t="shared" si="11"/>
        <v>0</v>
      </c>
      <c r="M34" s="124">
        <f t="shared" si="12"/>
        <v>0</v>
      </c>
      <c r="N34" s="124">
        <f t="shared" si="13"/>
        <v>0</v>
      </c>
      <c r="O34" s="124">
        <f t="shared" si="14"/>
        <v>0</v>
      </c>
      <c r="P34" s="124">
        <f t="shared" si="15"/>
        <v>0</v>
      </c>
      <c r="Q34" s="124">
        <f t="shared" si="16"/>
        <v>0</v>
      </c>
      <c r="R34" s="124">
        <f t="shared" si="17"/>
        <v>5000</v>
      </c>
      <c r="S34" s="128">
        <f t="shared" si="0"/>
        <v>0</v>
      </c>
      <c r="T34" s="140">
        <f t="shared" si="18"/>
        <v>0</v>
      </c>
      <c r="U34" s="72">
        <f t="shared" si="19"/>
        <v>0</v>
      </c>
      <c r="V34" s="72">
        <f t="shared" si="20"/>
        <v>0</v>
      </c>
      <c r="W34" s="72">
        <f t="shared" si="21"/>
        <v>0</v>
      </c>
      <c r="X34" s="72">
        <f t="shared" si="22"/>
        <v>0</v>
      </c>
      <c r="Y34" s="72">
        <f t="shared" si="23"/>
        <v>0</v>
      </c>
      <c r="Z34" s="72">
        <f t="shared" si="24"/>
        <v>0</v>
      </c>
      <c r="AA34" s="72">
        <f t="shared" si="25"/>
        <v>0</v>
      </c>
      <c r="AB34" s="72">
        <f t="shared" si="26"/>
        <v>0</v>
      </c>
      <c r="AC34" s="136"/>
    </row>
    <row r="35" spans="1:29">
      <c r="A35" s="7">
        <v>43272</v>
      </c>
      <c r="B35" s="47" t="s">
        <v>49</v>
      </c>
      <c r="C35" s="50">
        <v>30</v>
      </c>
      <c r="D35" s="109">
        <v>780</v>
      </c>
      <c r="E35" s="110">
        <v>201</v>
      </c>
      <c r="F35" s="111"/>
      <c r="G35" s="112"/>
      <c r="H35" s="58"/>
      <c r="I35" s="127">
        <f t="shared" si="8"/>
        <v>0</v>
      </c>
      <c r="J35" s="124">
        <f t="shared" si="9"/>
        <v>0</v>
      </c>
      <c r="K35" s="124">
        <f t="shared" si="10"/>
        <v>0</v>
      </c>
      <c r="L35" s="124">
        <f t="shared" si="11"/>
        <v>0</v>
      </c>
      <c r="M35" s="124">
        <f t="shared" si="12"/>
        <v>0</v>
      </c>
      <c r="N35" s="124">
        <f t="shared" si="13"/>
        <v>0</v>
      </c>
      <c r="O35" s="124">
        <f t="shared" si="14"/>
        <v>0</v>
      </c>
      <c r="P35" s="124">
        <f t="shared" si="15"/>
        <v>0</v>
      </c>
      <c r="Q35" s="124">
        <f t="shared" si="16"/>
        <v>0</v>
      </c>
      <c r="R35" s="124">
        <f t="shared" si="17"/>
        <v>0</v>
      </c>
      <c r="S35" s="128">
        <f t="shared" si="0"/>
        <v>0</v>
      </c>
      <c r="T35" s="140">
        <f t="shared" si="18"/>
        <v>780</v>
      </c>
      <c r="U35" s="72">
        <f t="shared" si="19"/>
        <v>0</v>
      </c>
      <c r="V35" s="72">
        <f t="shared" si="20"/>
        <v>0</v>
      </c>
      <c r="W35" s="72">
        <f t="shared" si="21"/>
        <v>0</v>
      </c>
      <c r="X35" s="72">
        <f t="shared" si="22"/>
        <v>0</v>
      </c>
      <c r="Y35" s="72">
        <f t="shared" si="23"/>
        <v>0</v>
      </c>
      <c r="Z35" s="72">
        <f t="shared" si="24"/>
        <v>0</v>
      </c>
      <c r="AA35" s="72">
        <f t="shared" si="25"/>
        <v>0</v>
      </c>
      <c r="AB35" s="72">
        <f t="shared" si="26"/>
        <v>0</v>
      </c>
      <c r="AC35" s="136"/>
    </row>
    <row r="36" spans="1:29">
      <c r="A36" s="7">
        <v>43272</v>
      </c>
      <c r="B36" s="47" t="s">
        <v>50</v>
      </c>
      <c r="C36" s="50">
        <v>31</v>
      </c>
      <c r="D36" s="109">
        <v>513.83000000000004</v>
      </c>
      <c r="E36" s="110">
        <v>207</v>
      </c>
      <c r="F36" s="111"/>
      <c r="G36" s="112"/>
      <c r="H36" s="58"/>
      <c r="I36" s="127">
        <f t="shared" si="8"/>
        <v>0</v>
      </c>
      <c r="J36" s="124">
        <f t="shared" si="9"/>
        <v>0</v>
      </c>
      <c r="K36" s="124">
        <f t="shared" si="10"/>
        <v>0</v>
      </c>
      <c r="L36" s="124">
        <f t="shared" si="11"/>
        <v>0</v>
      </c>
      <c r="M36" s="124">
        <f t="shared" si="12"/>
        <v>0</v>
      </c>
      <c r="N36" s="124">
        <f t="shared" si="13"/>
        <v>0</v>
      </c>
      <c r="O36" s="124">
        <f t="shared" si="14"/>
        <v>0</v>
      </c>
      <c r="P36" s="124">
        <f t="shared" si="15"/>
        <v>0</v>
      </c>
      <c r="Q36" s="124">
        <f t="shared" si="16"/>
        <v>0</v>
      </c>
      <c r="R36" s="124">
        <f t="shared" si="17"/>
        <v>0</v>
      </c>
      <c r="S36" s="128">
        <f t="shared" si="0"/>
        <v>0</v>
      </c>
      <c r="T36" s="140">
        <f t="shared" si="18"/>
        <v>0</v>
      </c>
      <c r="U36" s="72">
        <f t="shared" si="19"/>
        <v>0</v>
      </c>
      <c r="V36" s="72">
        <f t="shared" si="20"/>
        <v>0</v>
      </c>
      <c r="W36" s="72">
        <f t="shared" si="21"/>
        <v>0</v>
      </c>
      <c r="X36" s="72">
        <f t="shared" si="22"/>
        <v>0</v>
      </c>
      <c r="Y36" s="72">
        <f t="shared" si="23"/>
        <v>513.83000000000004</v>
      </c>
      <c r="Z36" s="72">
        <f t="shared" si="24"/>
        <v>0</v>
      </c>
      <c r="AA36" s="72">
        <f t="shared" si="25"/>
        <v>0</v>
      </c>
      <c r="AB36" s="72">
        <f t="shared" si="26"/>
        <v>0</v>
      </c>
      <c r="AC36" s="136"/>
    </row>
    <row r="37" spans="1:29">
      <c r="A37" s="11">
        <v>43277</v>
      </c>
      <c r="B37" s="48" t="s">
        <v>51</v>
      </c>
      <c r="C37" s="50">
        <v>32</v>
      </c>
      <c r="D37" s="109">
        <v>1522</v>
      </c>
      <c r="E37" s="110">
        <v>201</v>
      </c>
      <c r="F37" s="111"/>
      <c r="G37" s="112"/>
      <c r="H37" s="58"/>
      <c r="I37" s="127">
        <f t="shared" si="8"/>
        <v>0</v>
      </c>
      <c r="J37" s="124">
        <f t="shared" si="9"/>
        <v>0</v>
      </c>
      <c r="K37" s="124">
        <f t="shared" si="10"/>
        <v>0</v>
      </c>
      <c r="L37" s="124">
        <f t="shared" si="11"/>
        <v>0</v>
      </c>
      <c r="M37" s="124">
        <f t="shared" si="12"/>
        <v>0</v>
      </c>
      <c r="N37" s="124">
        <f t="shared" si="13"/>
        <v>0</v>
      </c>
      <c r="O37" s="124">
        <f t="shared" si="14"/>
        <v>0</v>
      </c>
      <c r="P37" s="124">
        <f t="shared" si="15"/>
        <v>0</v>
      </c>
      <c r="Q37" s="124">
        <f t="shared" si="16"/>
        <v>0</v>
      </c>
      <c r="R37" s="124">
        <f t="shared" si="17"/>
        <v>0</v>
      </c>
      <c r="S37" s="128">
        <f t="shared" si="0"/>
        <v>0</v>
      </c>
      <c r="T37" s="140">
        <f t="shared" si="18"/>
        <v>1522</v>
      </c>
      <c r="U37" s="72">
        <f t="shared" si="19"/>
        <v>0</v>
      </c>
      <c r="V37" s="72">
        <f t="shared" si="20"/>
        <v>0</v>
      </c>
      <c r="W37" s="72">
        <f t="shared" si="21"/>
        <v>0</v>
      </c>
      <c r="X37" s="72">
        <f t="shared" si="22"/>
        <v>0</v>
      </c>
      <c r="Y37" s="72">
        <f t="shared" si="23"/>
        <v>0</v>
      </c>
      <c r="Z37" s="72">
        <f t="shared" si="24"/>
        <v>0</v>
      </c>
      <c r="AA37" s="72">
        <f t="shared" si="25"/>
        <v>0</v>
      </c>
      <c r="AB37" s="72">
        <f t="shared" si="26"/>
        <v>0</v>
      </c>
      <c r="AC37" s="136"/>
    </row>
    <row r="38" spans="1:29">
      <c r="A38" s="55">
        <v>43283</v>
      </c>
      <c r="B38" s="56" t="s">
        <v>12</v>
      </c>
      <c r="C38" s="50">
        <v>33</v>
      </c>
      <c r="D38" s="109"/>
      <c r="E38" s="110"/>
      <c r="F38" s="111">
        <v>108</v>
      </c>
      <c r="G38" s="112">
        <v>2</v>
      </c>
      <c r="H38" s="58"/>
      <c r="I38" s="127">
        <f t="shared" si="8"/>
        <v>0</v>
      </c>
      <c r="J38" s="124">
        <f t="shared" si="9"/>
        <v>0</v>
      </c>
      <c r="K38" s="124">
        <f t="shared" si="10"/>
        <v>0</v>
      </c>
      <c r="L38" s="124">
        <f t="shared" si="11"/>
        <v>0</v>
      </c>
      <c r="M38" s="124">
        <f t="shared" si="12"/>
        <v>0</v>
      </c>
      <c r="N38" s="124">
        <f t="shared" si="13"/>
        <v>0</v>
      </c>
      <c r="O38" s="124">
        <f t="shared" si="14"/>
        <v>0</v>
      </c>
      <c r="P38" s="124">
        <f t="shared" si="15"/>
        <v>2</v>
      </c>
      <c r="Q38" s="124">
        <f t="shared" si="16"/>
        <v>0</v>
      </c>
      <c r="R38" s="124">
        <f t="shared" si="17"/>
        <v>0</v>
      </c>
      <c r="S38" s="128">
        <f t="shared" si="0"/>
        <v>0</v>
      </c>
      <c r="T38" s="140">
        <f t="shared" si="18"/>
        <v>0</v>
      </c>
      <c r="U38" s="72">
        <f t="shared" si="19"/>
        <v>0</v>
      </c>
      <c r="V38" s="72">
        <f t="shared" si="20"/>
        <v>0</v>
      </c>
      <c r="W38" s="72">
        <f t="shared" si="21"/>
        <v>0</v>
      </c>
      <c r="X38" s="72">
        <f t="shared" si="22"/>
        <v>0</v>
      </c>
      <c r="Y38" s="72">
        <f t="shared" si="23"/>
        <v>0</v>
      </c>
      <c r="Z38" s="72">
        <f t="shared" si="24"/>
        <v>0</v>
      </c>
      <c r="AA38" s="72">
        <f t="shared" si="25"/>
        <v>0</v>
      </c>
      <c r="AB38" s="72">
        <f t="shared" si="26"/>
        <v>0</v>
      </c>
      <c r="AC38" s="136"/>
    </row>
    <row r="39" spans="1:29">
      <c r="A39" s="55">
        <v>43283</v>
      </c>
      <c r="B39" s="56" t="s">
        <v>129</v>
      </c>
      <c r="C39" s="50">
        <v>34</v>
      </c>
      <c r="D39" s="109"/>
      <c r="E39" s="110"/>
      <c r="F39" s="111">
        <v>101</v>
      </c>
      <c r="G39" s="112">
        <v>250</v>
      </c>
      <c r="H39" s="58"/>
      <c r="I39" s="127">
        <f t="shared" si="8"/>
        <v>250</v>
      </c>
      <c r="J39" s="124">
        <f t="shared" si="9"/>
        <v>0</v>
      </c>
      <c r="K39" s="124">
        <f t="shared" si="10"/>
        <v>0</v>
      </c>
      <c r="L39" s="124">
        <f t="shared" si="11"/>
        <v>0</v>
      </c>
      <c r="M39" s="124">
        <f t="shared" si="12"/>
        <v>0</v>
      </c>
      <c r="N39" s="124">
        <f t="shared" si="13"/>
        <v>0</v>
      </c>
      <c r="O39" s="124">
        <f t="shared" si="14"/>
        <v>0</v>
      </c>
      <c r="P39" s="124">
        <f t="shared" si="15"/>
        <v>0</v>
      </c>
      <c r="Q39" s="124">
        <f t="shared" si="16"/>
        <v>0</v>
      </c>
      <c r="R39" s="124">
        <f t="shared" si="17"/>
        <v>0</v>
      </c>
      <c r="S39" s="128">
        <f t="shared" si="0"/>
        <v>0</v>
      </c>
      <c r="T39" s="140">
        <f t="shared" si="18"/>
        <v>0</v>
      </c>
      <c r="U39" s="72">
        <f t="shared" si="19"/>
        <v>0</v>
      </c>
      <c r="V39" s="72">
        <f t="shared" si="20"/>
        <v>0</v>
      </c>
      <c r="W39" s="72">
        <f t="shared" si="21"/>
        <v>0</v>
      </c>
      <c r="X39" s="72">
        <f t="shared" si="22"/>
        <v>0</v>
      </c>
      <c r="Y39" s="72">
        <f t="shared" si="23"/>
        <v>0</v>
      </c>
      <c r="Z39" s="72">
        <f t="shared" si="24"/>
        <v>0</v>
      </c>
      <c r="AA39" s="72">
        <f t="shared" si="25"/>
        <v>0</v>
      </c>
      <c r="AB39" s="72">
        <f t="shared" si="26"/>
        <v>0</v>
      </c>
      <c r="AC39" s="136"/>
    </row>
    <row r="40" spans="1:29">
      <c r="A40" s="55">
        <v>43283</v>
      </c>
      <c r="B40" s="56" t="s">
        <v>58</v>
      </c>
      <c r="C40" s="50">
        <v>35</v>
      </c>
      <c r="D40" s="109"/>
      <c r="E40" s="110"/>
      <c r="F40" s="111">
        <v>101</v>
      </c>
      <c r="G40" s="112">
        <v>300</v>
      </c>
      <c r="H40" s="58"/>
      <c r="I40" s="127">
        <f t="shared" si="8"/>
        <v>300</v>
      </c>
      <c r="J40" s="124">
        <f t="shared" si="9"/>
        <v>0</v>
      </c>
      <c r="K40" s="124">
        <f t="shared" si="10"/>
        <v>0</v>
      </c>
      <c r="L40" s="124">
        <f t="shared" si="11"/>
        <v>0</v>
      </c>
      <c r="M40" s="124">
        <f t="shared" si="12"/>
        <v>0</v>
      </c>
      <c r="N40" s="124">
        <f t="shared" si="13"/>
        <v>0</v>
      </c>
      <c r="O40" s="124">
        <f t="shared" si="14"/>
        <v>0</v>
      </c>
      <c r="P40" s="124">
        <f t="shared" si="15"/>
        <v>0</v>
      </c>
      <c r="Q40" s="124">
        <f t="shared" si="16"/>
        <v>0</v>
      </c>
      <c r="R40" s="124">
        <f t="shared" si="17"/>
        <v>0</v>
      </c>
      <c r="S40" s="128">
        <f t="shared" si="0"/>
        <v>0</v>
      </c>
      <c r="T40" s="140">
        <f t="shared" si="18"/>
        <v>0</v>
      </c>
      <c r="U40" s="72">
        <f t="shared" si="19"/>
        <v>0</v>
      </c>
      <c r="V40" s="72">
        <f t="shared" si="20"/>
        <v>0</v>
      </c>
      <c r="W40" s="72">
        <f t="shared" si="21"/>
        <v>0</v>
      </c>
      <c r="X40" s="72">
        <f t="shared" si="22"/>
        <v>0</v>
      </c>
      <c r="Y40" s="72">
        <f t="shared" si="23"/>
        <v>0</v>
      </c>
      <c r="Z40" s="72">
        <f t="shared" si="24"/>
        <v>0</v>
      </c>
      <c r="AA40" s="72">
        <f t="shared" si="25"/>
        <v>0</v>
      </c>
      <c r="AB40" s="72">
        <f t="shared" si="26"/>
        <v>0</v>
      </c>
      <c r="AC40" s="136"/>
    </row>
    <row r="41" spans="1:29">
      <c r="A41" s="55">
        <v>43287</v>
      </c>
      <c r="B41" s="56" t="s">
        <v>54</v>
      </c>
      <c r="C41" s="50">
        <v>36</v>
      </c>
      <c r="D41" s="109"/>
      <c r="E41" s="110"/>
      <c r="F41" s="111">
        <v>107</v>
      </c>
      <c r="G41" s="112">
        <v>513.83000000000004</v>
      </c>
      <c r="H41" s="58"/>
      <c r="I41" s="127">
        <f t="shared" si="8"/>
        <v>0</v>
      </c>
      <c r="J41" s="124">
        <f t="shared" si="9"/>
        <v>0</v>
      </c>
      <c r="K41" s="124">
        <f t="shared" si="10"/>
        <v>0</v>
      </c>
      <c r="L41" s="124">
        <f t="shared" si="11"/>
        <v>0</v>
      </c>
      <c r="M41" s="124">
        <f t="shared" si="12"/>
        <v>0</v>
      </c>
      <c r="N41" s="124">
        <f t="shared" si="13"/>
        <v>0</v>
      </c>
      <c r="O41" s="124">
        <f t="shared" si="14"/>
        <v>513.83000000000004</v>
      </c>
      <c r="P41" s="124">
        <f t="shared" si="15"/>
        <v>0</v>
      </c>
      <c r="Q41" s="124">
        <f t="shared" si="16"/>
        <v>0</v>
      </c>
      <c r="R41" s="124">
        <f t="shared" si="17"/>
        <v>0</v>
      </c>
      <c r="S41" s="128">
        <f t="shared" si="0"/>
        <v>0</v>
      </c>
      <c r="T41" s="140">
        <f t="shared" si="18"/>
        <v>0</v>
      </c>
      <c r="U41" s="72">
        <f t="shared" si="19"/>
        <v>0</v>
      </c>
      <c r="V41" s="72">
        <f t="shared" si="20"/>
        <v>0</v>
      </c>
      <c r="W41" s="72">
        <f t="shared" si="21"/>
        <v>0</v>
      </c>
      <c r="X41" s="72">
        <f t="shared" si="22"/>
        <v>0</v>
      </c>
      <c r="Y41" s="72">
        <f t="shared" si="23"/>
        <v>0</v>
      </c>
      <c r="Z41" s="72">
        <f t="shared" si="24"/>
        <v>0</v>
      </c>
      <c r="AA41" s="72">
        <f t="shared" si="25"/>
        <v>0</v>
      </c>
      <c r="AB41" s="72">
        <f t="shared" si="26"/>
        <v>0</v>
      </c>
      <c r="AC41" s="136"/>
    </row>
    <row r="42" spans="1:29">
      <c r="A42" s="55">
        <v>43294</v>
      </c>
      <c r="B42" s="56" t="s">
        <v>52</v>
      </c>
      <c r="C42" s="50">
        <v>37</v>
      </c>
      <c r="D42" s="109">
        <v>360</v>
      </c>
      <c r="E42" s="110">
        <v>201</v>
      </c>
      <c r="F42" s="111"/>
      <c r="G42" s="112"/>
      <c r="H42" s="58"/>
      <c r="I42" s="127">
        <f t="shared" si="8"/>
        <v>0</v>
      </c>
      <c r="J42" s="124">
        <f t="shared" si="9"/>
        <v>0</v>
      </c>
      <c r="K42" s="124">
        <f t="shared" si="10"/>
        <v>0</v>
      </c>
      <c r="L42" s="124">
        <f t="shared" si="11"/>
        <v>0</v>
      </c>
      <c r="M42" s="124">
        <f t="shared" si="12"/>
        <v>0</v>
      </c>
      <c r="N42" s="124">
        <f t="shared" si="13"/>
        <v>0</v>
      </c>
      <c r="O42" s="124">
        <f t="shared" si="14"/>
        <v>0</v>
      </c>
      <c r="P42" s="124">
        <f t="shared" si="15"/>
        <v>0</v>
      </c>
      <c r="Q42" s="124">
        <f t="shared" si="16"/>
        <v>0</v>
      </c>
      <c r="R42" s="124">
        <f t="shared" si="17"/>
        <v>0</v>
      </c>
      <c r="S42" s="128">
        <f t="shared" si="0"/>
        <v>0</v>
      </c>
      <c r="T42" s="140">
        <f t="shared" si="18"/>
        <v>360</v>
      </c>
      <c r="U42" s="72">
        <f t="shared" si="19"/>
        <v>0</v>
      </c>
      <c r="V42" s="72">
        <f t="shared" si="20"/>
        <v>0</v>
      </c>
      <c r="W42" s="72">
        <f t="shared" si="21"/>
        <v>0</v>
      </c>
      <c r="X42" s="72">
        <f t="shared" si="22"/>
        <v>0</v>
      </c>
      <c r="Y42" s="72">
        <f t="shared" si="23"/>
        <v>0</v>
      </c>
      <c r="Z42" s="72">
        <f t="shared" si="24"/>
        <v>0</v>
      </c>
      <c r="AA42" s="72">
        <f t="shared" si="25"/>
        <v>0</v>
      </c>
      <c r="AB42" s="72">
        <f t="shared" si="26"/>
        <v>0</v>
      </c>
      <c r="AC42" s="136"/>
    </row>
    <row r="43" spans="1:29">
      <c r="A43" s="55">
        <v>43301</v>
      </c>
      <c r="B43" s="56" t="s">
        <v>53</v>
      </c>
      <c r="C43" s="50">
        <v>38</v>
      </c>
      <c r="D43" s="113">
        <v>178.1</v>
      </c>
      <c r="E43" s="114">
        <v>201</v>
      </c>
      <c r="F43" s="115"/>
      <c r="G43" s="116"/>
      <c r="H43" s="59"/>
      <c r="I43" s="127">
        <f t="shared" si="8"/>
        <v>0</v>
      </c>
      <c r="J43" s="124">
        <f t="shared" si="9"/>
        <v>0</v>
      </c>
      <c r="K43" s="124">
        <f t="shared" si="10"/>
        <v>0</v>
      </c>
      <c r="L43" s="124">
        <f t="shared" si="11"/>
        <v>0</v>
      </c>
      <c r="M43" s="124">
        <f t="shared" si="12"/>
        <v>0</v>
      </c>
      <c r="N43" s="124">
        <f t="shared" si="13"/>
        <v>0</v>
      </c>
      <c r="O43" s="124">
        <f t="shared" si="14"/>
        <v>0</v>
      </c>
      <c r="P43" s="124">
        <f t="shared" si="15"/>
        <v>0</v>
      </c>
      <c r="Q43" s="124">
        <f t="shared" si="16"/>
        <v>0</v>
      </c>
      <c r="R43" s="124">
        <f t="shared" si="17"/>
        <v>0</v>
      </c>
      <c r="S43" s="128">
        <f t="shared" si="0"/>
        <v>0</v>
      </c>
      <c r="T43" s="140">
        <f t="shared" si="18"/>
        <v>178.1</v>
      </c>
      <c r="U43" s="72">
        <f t="shared" si="19"/>
        <v>0</v>
      </c>
      <c r="V43" s="72">
        <f t="shared" si="20"/>
        <v>0</v>
      </c>
      <c r="W43" s="72">
        <f t="shared" si="21"/>
        <v>0</v>
      </c>
      <c r="X43" s="72">
        <f t="shared" si="22"/>
        <v>0</v>
      </c>
      <c r="Y43" s="72">
        <f t="shared" si="23"/>
        <v>0</v>
      </c>
      <c r="Z43" s="72">
        <f t="shared" si="24"/>
        <v>0</v>
      </c>
      <c r="AA43" s="72">
        <f t="shared" si="25"/>
        <v>0</v>
      </c>
      <c r="AB43" s="72">
        <f t="shared" si="26"/>
        <v>0</v>
      </c>
      <c r="AC43" s="136"/>
    </row>
    <row r="44" spans="1:29">
      <c r="A44" s="55">
        <v>43344</v>
      </c>
      <c r="B44" s="56" t="s">
        <v>12</v>
      </c>
      <c r="C44" s="50">
        <v>39</v>
      </c>
      <c r="D44" s="113"/>
      <c r="E44" s="114"/>
      <c r="F44" s="115">
        <v>108</v>
      </c>
      <c r="G44" s="116">
        <v>2</v>
      </c>
      <c r="H44" s="59"/>
      <c r="I44" s="127">
        <f t="shared" si="8"/>
        <v>0</v>
      </c>
      <c r="J44" s="124">
        <f t="shared" si="9"/>
        <v>0</v>
      </c>
      <c r="K44" s="124">
        <f t="shared" si="10"/>
        <v>0</v>
      </c>
      <c r="L44" s="124">
        <f t="shared" si="11"/>
        <v>0</v>
      </c>
      <c r="M44" s="124">
        <f t="shared" si="12"/>
        <v>0</v>
      </c>
      <c r="N44" s="124">
        <f t="shared" si="13"/>
        <v>0</v>
      </c>
      <c r="O44" s="124">
        <f t="shared" si="14"/>
        <v>0</v>
      </c>
      <c r="P44" s="124">
        <f t="shared" si="15"/>
        <v>2</v>
      </c>
      <c r="Q44" s="124">
        <f t="shared" si="16"/>
        <v>0</v>
      </c>
      <c r="R44" s="124">
        <f t="shared" si="17"/>
        <v>0</v>
      </c>
      <c r="S44" s="128">
        <f t="shared" si="0"/>
        <v>0</v>
      </c>
      <c r="T44" s="140">
        <f t="shared" si="18"/>
        <v>0</v>
      </c>
      <c r="U44" s="72">
        <f t="shared" si="19"/>
        <v>0</v>
      </c>
      <c r="V44" s="72">
        <f t="shared" si="20"/>
        <v>0</v>
      </c>
      <c r="W44" s="72">
        <f t="shared" si="21"/>
        <v>0</v>
      </c>
      <c r="X44" s="72">
        <f t="shared" si="22"/>
        <v>0</v>
      </c>
      <c r="Y44" s="72">
        <f t="shared" si="23"/>
        <v>0</v>
      </c>
      <c r="Z44" s="72">
        <f t="shared" si="24"/>
        <v>0</v>
      </c>
      <c r="AA44" s="72">
        <f t="shared" si="25"/>
        <v>0</v>
      </c>
      <c r="AB44" s="72">
        <f t="shared" si="26"/>
        <v>0</v>
      </c>
      <c r="AC44" s="136"/>
    </row>
    <row r="45" spans="1:29">
      <c r="A45" s="55">
        <v>43353</v>
      </c>
      <c r="B45" s="56" t="s">
        <v>55</v>
      </c>
      <c r="C45" s="50">
        <v>40</v>
      </c>
      <c r="D45" s="113">
        <v>1730</v>
      </c>
      <c r="E45" s="114">
        <v>210</v>
      </c>
      <c r="F45" s="115"/>
      <c r="G45" s="116"/>
      <c r="H45" s="59"/>
      <c r="I45" s="127">
        <f t="shared" si="8"/>
        <v>0</v>
      </c>
      <c r="J45" s="124">
        <f t="shared" si="9"/>
        <v>0</v>
      </c>
      <c r="K45" s="124">
        <f t="shared" si="10"/>
        <v>0</v>
      </c>
      <c r="L45" s="124">
        <f t="shared" si="11"/>
        <v>0</v>
      </c>
      <c r="M45" s="124">
        <f t="shared" si="12"/>
        <v>0</v>
      </c>
      <c r="N45" s="124">
        <f t="shared" si="13"/>
        <v>0</v>
      </c>
      <c r="O45" s="124">
        <f t="shared" si="14"/>
        <v>0</v>
      </c>
      <c r="P45" s="124">
        <f t="shared" si="15"/>
        <v>0</v>
      </c>
      <c r="Q45" s="124">
        <f t="shared" si="16"/>
        <v>0</v>
      </c>
      <c r="R45" s="124">
        <f t="shared" si="17"/>
        <v>0</v>
      </c>
      <c r="S45" s="128">
        <f t="shared" si="0"/>
        <v>0</v>
      </c>
      <c r="T45" s="140">
        <f t="shared" si="18"/>
        <v>0</v>
      </c>
      <c r="U45" s="72">
        <f t="shared" si="19"/>
        <v>0</v>
      </c>
      <c r="V45" s="72">
        <f t="shared" si="20"/>
        <v>0</v>
      </c>
      <c r="W45" s="72">
        <f t="shared" si="21"/>
        <v>0</v>
      </c>
      <c r="X45" s="72">
        <f t="shared" si="22"/>
        <v>0</v>
      </c>
      <c r="Y45" s="72">
        <f t="shared" si="23"/>
        <v>0</v>
      </c>
      <c r="Z45" s="72">
        <f t="shared" si="24"/>
        <v>0</v>
      </c>
      <c r="AA45" s="72">
        <f t="shared" si="25"/>
        <v>0</v>
      </c>
      <c r="AB45" s="72">
        <f t="shared" si="26"/>
        <v>1730</v>
      </c>
      <c r="AC45" s="136"/>
    </row>
    <row r="46" spans="1:29">
      <c r="A46" s="55">
        <v>43359</v>
      </c>
      <c r="B46" s="56" t="s">
        <v>140</v>
      </c>
      <c r="C46" s="50">
        <v>41</v>
      </c>
      <c r="D46" s="113">
        <v>6000</v>
      </c>
      <c r="E46" s="114">
        <v>210</v>
      </c>
      <c r="F46" s="115"/>
      <c r="G46" s="116"/>
      <c r="H46" s="59"/>
      <c r="I46" s="127">
        <f t="shared" si="8"/>
        <v>0</v>
      </c>
      <c r="J46" s="124">
        <f t="shared" si="9"/>
        <v>0</v>
      </c>
      <c r="K46" s="124">
        <f t="shared" si="10"/>
        <v>0</v>
      </c>
      <c r="L46" s="124">
        <f t="shared" si="11"/>
        <v>0</v>
      </c>
      <c r="M46" s="124">
        <f t="shared" si="12"/>
        <v>0</v>
      </c>
      <c r="N46" s="124">
        <f t="shared" si="13"/>
        <v>0</v>
      </c>
      <c r="O46" s="124">
        <f t="shared" si="14"/>
        <v>0</v>
      </c>
      <c r="P46" s="124">
        <f t="shared" si="15"/>
        <v>0</v>
      </c>
      <c r="Q46" s="124">
        <f t="shared" si="16"/>
        <v>0</v>
      </c>
      <c r="R46" s="124">
        <f t="shared" si="17"/>
        <v>0</v>
      </c>
      <c r="S46" s="128">
        <f t="shared" si="0"/>
        <v>0</v>
      </c>
      <c r="T46" s="140">
        <f t="shared" si="18"/>
        <v>0</v>
      </c>
      <c r="U46" s="72">
        <f t="shared" si="19"/>
        <v>0</v>
      </c>
      <c r="V46" s="72">
        <f t="shared" si="20"/>
        <v>0</v>
      </c>
      <c r="W46" s="72">
        <f t="shared" si="21"/>
        <v>0</v>
      </c>
      <c r="X46" s="72">
        <f t="shared" si="22"/>
        <v>0</v>
      </c>
      <c r="Y46" s="72">
        <f t="shared" si="23"/>
        <v>0</v>
      </c>
      <c r="Z46" s="72">
        <f t="shared" si="24"/>
        <v>0</v>
      </c>
      <c r="AA46" s="72">
        <f t="shared" si="25"/>
        <v>0</v>
      </c>
      <c r="AB46" s="72">
        <f t="shared" si="26"/>
        <v>6000</v>
      </c>
      <c r="AC46" s="136"/>
    </row>
    <row r="47" spans="1:29">
      <c r="A47" s="55">
        <v>43359</v>
      </c>
      <c r="B47" s="56" t="s">
        <v>139</v>
      </c>
      <c r="C47" s="50">
        <v>42</v>
      </c>
      <c r="D47" s="113">
        <v>6500</v>
      </c>
      <c r="E47" s="114">
        <v>210</v>
      </c>
      <c r="F47" s="115">
        <v>110</v>
      </c>
      <c r="G47" s="116">
        <v>6500</v>
      </c>
      <c r="H47" s="59"/>
      <c r="I47" s="127">
        <f t="shared" si="8"/>
        <v>0</v>
      </c>
      <c r="J47" s="124">
        <f t="shared" si="9"/>
        <v>0</v>
      </c>
      <c r="K47" s="124">
        <f t="shared" si="10"/>
        <v>0</v>
      </c>
      <c r="L47" s="124">
        <f t="shared" si="11"/>
        <v>0</v>
      </c>
      <c r="M47" s="124">
        <f t="shared" si="12"/>
        <v>0</v>
      </c>
      <c r="N47" s="124">
        <f t="shared" si="13"/>
        <v>0</v>
      </c>
      <c r="O47" s="124">
        <f t="shared" si="14"/>
        <v>0</v>
      </c>
      <c r="P47" s="124">
        <f t="shared" si="15"/>
        <v>0</v>
      </c>
      <c r="Q47" s="124">
        <f t="shared" si="16"/>
        <v>0</v>
      </c>
      <c r="R47" s="124">
        <f t="shared" si="17"/>
        <v>6500</v>
      </c>
      <c r="S47" s="128">
        <f t="shared" si="0"/>
        <v>0</v>
      </c>
      <c r="T47" s="140">
        <f t="shared" si="18"/>
        <v>0</v>
      </c>
      <c r="U47" s="72">
        <f t="shared" si="19"/>
        <v>0</v>
      </c>
      <c r="V47" s="72">
        <f t="shared" si="20"/>
        <v>0</v>
      </c>
      <c r="W47" s="72">
        <f t="shared" si="21"/>
        <v>0</v>
      </c>
      <c r="X47" s="72">
        <f t="shared" si="22"/>
        <v>0</v>
      </c>
      <c r="Y47" s="72">
        <f t="shared" si="23"/>
        <v>0</v>
      </c>
      <c r="Z47" s="72">
        <f t="shared" si="24"/>
        <v>0</v>
      </c>
      <c r="AA47" s="72">
        <f t="shared" si="25"/>
        <v>0</v>
      </c>
      <c r="AB47" s="72">
        <f t="shared" si="26"/>
        <v>6500</v>
      </c>
      <c r="AC47" s="136"/>
    </row>
    <row r="48" spans="1:29">
      <c r="A48" s="55">
        <v>43364</v>
      </c>
      <c r="B48" s="56" t="s">
        <v>56</v>
      </c>
      <c r="C48" s="50">
        <v>43</v>
      </c>
      <c r="D48" s="113"/>
      <c r="E48" s="114"/>
      <c r="F48" s="115">
        <v>103</v>
      </c>
      <c r="G48" s="116">
        <v>320.3</v>
      </c>
      <c r="H48" s="59"/>
      <c r="I48" s="127">
        <f t="shared" si="8"/>
        <v>0</v>
      </c>
      <c r="J48" s="124">
        <f t="shared" si="9"/>
        <v>0</v>
      </c>
      <c r="K48" s="124">
        <f t="shared" si="10"/>
        <v>320.3</v>
      </c>
      <c r="L48" s="124">
        <f t="shared" si="11"/>
        <v>0</v>
      </c>
      <c r="M48" s="124">
        <f t="shared" si="12"/>
        <v>0</v>
      </c>
      <c r="N48" s="124">
        <f t="shared" si="13"/>
        <v>0</v>
      </c>
      <c r="O48" s="124">
        <f t="shared" si="14"/>
        <v>0</v>
      </c>
      <c r="P48" s="124">
        <f t="shared" si="15"/>
        <v>0</v>
      </c>
      <c r="Q48" s="124">
        <f t="shared" si="16"/>
        <v>0</v>
      </c>
      <c r="R48" s="124">
        <f t="shared" si="17"/>
        <v>0</v>
      </c>
      <c r="S48" s="128">
        <f t="shared" si="0"/>
        <v>0</v>
      </c>
      <c r="T48" s="140">
        <f t="shared" si="18"/>
        <v>0</v>
      </c>
      <c r="U48" s="72">
        <f t="shared" si="19"/>
        <v>0</v>
      </c>
      <c r="V48" s="72">
        <f t="shared" si="20"/>
        <v>0</v>
      </c>
      <c r="W48" s="72">
        <f t="shared" si="21"/>
        <v>0</v>
      </c>
      <c r="X48" s="72">
        <f t="shared" si="22"/>
        <v>0</v>
      </c>
      <c r="Y48" s="72">
        <f t="shared" si="23"/>
        <v>0</v>
      </c>
      <c r="Z48" s="72">
        <f t="shared" si="24"/>
        <v>0</v>
      </c>
      <c r="AA48" s="72">
        <f t="shared" si="25"/>
        <v>0</v>
      </c>
      <c r="AB48" s="72">
        <f t="shared" si="26"/>
        <v>0</v>
      </c>
      <c r="AC48" s="136"/>
    </row>
    <row r="49" spans="1:29">
      <c r="A49" s="55">
        <v>43364</v>
      </c>
      <c r="B49" s="56" t="s">
        <v>57</v>
      </c>
      <c r="C49" s="50">
        <v>44</v>
      </c>
      <c r="D49" s="113"/>
      <c r="E49" s="114"/>
      <c r="F49" s="115">
        <v>103</v>
      </c>
      <c r="G49" s="116">
        <v>266</v>
      </c>
      <c r="H49" s="59"/>
      <c r="I49" s="127">
        <f t="shared" si="8"/>
        <v>0</v>
      </c>
      <c r="J49" s="124">
        <f t="shared" si="9"/>
        <v>0</v>
      </c>
      <c r="K49" s="124">
        <f t="shared" si="10"/>
        <v>266</v>
      </c>
      <c r="L49" s="124">
        <f t="shared" si="11"/>
        <v>0</v>
      </c>
      <c r="M49" s="124">
        <f t="shared" si="12"/>
        <v>0</v>
      </c>
      <c r="N49" s="124">
        <f t="shared" si="13"/>
        <v>0</v>
      </c>
      <c r="O49" s="124">
        <f t="shared" si="14"/>
        <v>0</v>
      </c>
      <c r="P49" s="124">
        <f t="shared" si="15"/>
        <v>0</v>
      </c>
      <c r="Q49" s="124">
        <f t="shared" si="16"/>
        <v>0</v>
      </c>
      <c r="R49" s="124">
        <f t="shared" si="17"/>
        <v>0</v>
      </c>
      <c r="S49" s="128">
        <f t="shared" si="0"/>
        <v>0</v>
      </c>
      <c r="T49" s="140">
        <f t="shared" si="18"/>
        <v>0</v>
      </c>
      <c r="U49" s="72">
        <f t="shared" si="19"/>
        <v>0</v>
      </c>
      <c r="V49" s="72">
        <f t="shared" si="20"/>
        <v>0</v>
      </c>
      <c r="W49" s="72">
        <f t="shared" si="21"/>
        <v>0</v>
      </c>
      <c r="X49" s="72">
        <f t="shared" si="22"/>
        <v>0</v>
      </c>
      <c r="Y49" s="72">
        <f t="shared" si="23"/>
        <v>0</v>
      </c>
      <c r="Z49" s="72">
        <f t="shared" si="24"/>
        <v>0</v>
      </c>
      <c r="AA49" s="72">
        <f t="shared" si="25"/>
        <v>0</v>
      </c>
      <c r="AB49" s="72">
        <f t="shared" si="26"/>
        <v>0</v>
      </c>
      <c r="AC49" s="136"/>
    </row>
    <row r="50" spans="1:29">
      <c r="A50" s="55">
        <v>43370</v>
      </c>
      <c r="B50" s="56" t="s">
        <v>65</v>
      </c>
      <c r="C50" s="50">
        <v>45</v>
      </c>
      <c r="D50" s="113">
        <v>365.61</v>
      </c>
      <c r="E50" s="114">
        <v>203</v>
      </c>
      <c r="F50" s="115"/>
      <c r="G50" s="116"/>
      <c r="H50" s="59"/>
      <c r="I50" s="127">
        <f t="shared" si="8"/>
        <v>0</v>
      </c>
      <c r="J50" s="124">
        <f t="shared" si="9"/>
        <v>0</v>
      </c>
      <c r="K50" s="124">
        <f t="shared" si="10"/>
        <v>0</v>
      </c>
      <c r="L50" s="124">
        <f t="shared" si="11"/>
        <v>0</v>
      </c>
      <c r="M50" s="124">
        <f t="shared" si="12"/>
        <v>0</v>
      </c>
      <c r="N50" s="124">
        <f t="shared" si="13"/>
        <v>0</v>
      </c>
      <c r="O50" s="124">
        <f t="shared" si="14"/>
        <v>0</v>
      </c>
      <c r="P50" s="124">
        <f t="shared" si="15"/>
        <v>0</v>
      </c>
      <c r="Q50" s="124">
        <f t="shared" si="16"/>
        <v>0</v>
      </c>
      <c r="R50" s="124">
        <f t="shared" si="17"/>
        <v>0</v>
      </c>
      <c r="S50" s="128">
        <f t="shared" si="0"/>
        <v>0</v>
      </c>
      <c r="T50" s="140">
        <f t="shared" si="18"/>
        <v>0</v>
      </c>
      <c r="U50" s="72">
        <f t="shared" si="19"/>
        <v>0</v>
      </c>
      <c r="V50" s="72">
        <f t="shared" si="20"/>
        <v>365.61</v>
      </c>
      <c r="W50" s="72">
        <f t="shared" si="21"/>
        <v>0</v>
      </c>
      <c r="X50" s="72">
        <f t="shared" si="22"/>
        <v>0</v>
      </c>
      <c r="Y50" s="72">
        <f t="shared" si="23"/>
        <v>0</v>
      </c>
      <c r="Z50" s="72">
        <f t="shared" si="24"/>
        <v>0</v>
      </c>
      <c r="AA50" s="72">
        <f t="shared" si="25"/>
        <v>0</v>
      </c>
      <c r="AB50" s="72">
        <f t="shared" si="26"/>
        <v>0</v>
      </c>
      <c r="AC50" s="136"/>
    </row>
    <row r="51" spans="1:29">
      <c r="A51" s="55">
        <v>43377</v>
      </c>
      <c r="B51" s="56" t="s">
        <v>74</v>
      </c>
      <c r="C51" s="50">
        <v>46</v>
      </c>
      <c r="D51" s="113">
        <v>100.41</v>
      </c>
      <c r="E51" s="114">
        <v>203</v>
      </c>
      <c r="F51" s="115"/>
      <c r="G51" s="116"/>
      <c r="H51" s="59"/>
      <c r="I51" s="127">
        <f t="shared" si="8"/>
        <v>0</v>
      </c>
      <c r="J51" s="124">
        <f t="shared" si="9"/>
        <v>0</v>
      </c>
      <c r="K51" s="124">
        <f t="shared" si="10"/>
        <v>0</v>
      </c>
      <c r="L51" s="124">
        <f t="shared" si="11"/>
        <v>0</v>
      </c>
      <c r="M51" s="124">
        <f t="shared" si="12"/>
        <v>0</v>
      </c>
      <c r="N51" s="124">
        <f t="shared" si="13"/>
        <v>0</v>
      </c>
      <c r="O51" s="124">
        <f t="shared" si="14"/>
        <v>0</v>
      </c>
      <c r="P51" s="124">
        <f t="shared" si="15"/>
        <v>0</v>
      </c>
      <c r="Q51" s="124">
        <f t="shared" si="16"/>
        <v>0</v>
      </c>
      <c r="R51" s="124">
        <f t="shared" si="17"/>
        <v>0</v>
      </c>
      <c r="S51" s="128">
        <f t="shared" si="0"/>
        <v>0</v>
      </c>
      <c r="T51" s="140">
        <f t="shared" si="18"/>
        <v>0</v>
      </c>
      <c r="U51" s="72">
        <f t="shared" si="19"/>
        <v>0</v>
      </c>
      <c r="V51" s="72">
        <f t="shared" si="20"/>
        <v>100.41</v>
      </c>
      <c r="W51" s="72">
        <f t="shared" si="21"/>
        <v>0</v>
      </c>
      <c r="X51" s="72">
        <f t="shared" si="22"/>
        <v>0</v>
      </c>
      <c r="Y51" s="72">
        <f t="shared" si="23"/>
        <v>0</v>
      </c>
      <c r="Z51" s="72">
        <f t="shared" si="24"/>
        <v>0</v>
      </c>
      <c r="AA51" s="72">
        <f t="shared" si="25"/>
        <v>0</v>
      </c>
      <c r="AB51" s="72">
        <f t="shared" si="26"/>
        <v>0</v>
      </c>
      <c r="AC51" s="136"/>
    </row>
    <row r="52" spans="1:29">
      <c r="A52" s="55">
        <v>43400</v>
      </c>
      <c r="B52" s="56" t="s">
        <v>141</v>
      </c>
      <c r="C52" s="50">
        <v>47</v>
      </c>
      <c r="D52" s="113"/>
      <c r="E52" s="114"/>
      <c r="F52" s="115">
        <v>110</v>
      </c>
      <c r="G52" s="116">
        <v>1000</v>
      </c>
      <c r="H52" s="59"/>
      <c r="I52" s="127">
        <f t="shared" si="8"/>
        <v>0</v>
      </c>
      <c r="J52" s="124">
        <f t="shared" si="9"/>
        <v>0</v>
      </c>
      <c r="K52" s="124">
        <f t="shared" si="10"/>
        <v>0</v>
      </c>
      <c r="L52" s="124">
        <f t="shared" si="11"/>
        <v>0</v>
      </c>
      <c r="M52" s="124">
        <f t="shared" si="12"/>
        <v>0</v>
      </c>
      <c r="N52" s="124">
        <f t="shared" si="13"/>
        <v>0</v>
      </c>
      <c r="O52" s="124">
        <f t="shared" si="14"/>
        <v>0</v>
      </c>
      <c r="P52" s="124">
        <f t="shared" si="15"/>
        <v>0</v>
      </c>
      <c r="Q52" s="124">
        <f t="shared" si="16"/>
        <v>0</v>
      </c>
      <c r="R52" s="124">
        <f t="shared" si="17"/>
        <v>1000</v>
      </c>
      <c r="S52" s="128">
        <f t="shared" si="0"/>
        <v>0</v>
      </c>
      <c r="T52" s="140">
        <f t="shared" si="18"/>
        <v>0</v>
      </c>
      <c r="U52" s="72">
        <f t="shared" si="19"/>
        <v>0</v>
      </c>
      <c r="V52" s="72">
        <f t="shared" si="20"/>
        <v>0</v>
      </c>
      <c r="W52" s="72">
        <f t="shared" si="21"/>
        <v>0</v>
      </c>
      <c r="X52" s="72">
        <f t="shared" si="22"/>
        <v>0</v>
      </c>
      <c r="Y52" s="72">
        <f t="shared" si="23"/>
        <v>0</v>
      </c>
      <c r="Z52" s="72">
        <f t="shared" si="24"/>
        <v>0</v>
      </c>
      <c r="AA52" s="72">
        <f t="shared" si="25"/>
        <v>0</v>
      </c>
      <c r="AB52" s="72">
        <f t="shared" si="26"/>
        <v>0</v>
      </c>
      <c r="AC52" s="136"/>
    </row>
    <row r="53" spans="1:29">
      <c r="A53" s="55">
        <v>43403</v>
      </c>
      <c r="B53" s="56" t="s">
        <v>64</v>
      </c>
      <c r="C53" s="50">
        <v>48</v>
      </c>
      <c r="D53" s="113"/>
      <c r="E53" s="114"/>
      <c r="F53" s="115">
        <v>105</v>
      </c>
      <c r="G53" s="116">
        <v>1000</v>
      </c>
      <c r="H53" s="59"/>
      <c r="I53" s="127">
        <f t="shared" si="8"/>
        <v>0</v>
      </c>
      <c r="J53" s="124">
        <f t="shared" si="9"/>
        <v>0</v>
      </c>
      <c r="K53" s="124">
        <f t="shared" si="10"/>
        <v>0</v>
      </c>
      <c r="L53" s="124">
        <f t="shared" si="11"/>
        <v>0</v>
      </c>
      <c r="M53" s="124">
        <f t="shared" si="12"/>
        <v>1000</v>
      </c>
      <c r="N53" s="124">
        <f t="shared" si="13"/>
        <v>0</v>
      </c>
      <c r="O53" s="124">
        <f t="shared" si="14"/>
        <v>0</v>
      </c>
      <c r="P53" s="124">
        <f t="shared" si="15"/>
        <v>0</v>
      </c>
      <c r="Q53" s="124">
        <f t="shared" si="16"/>
        <v>0</v>
      </c>
      <c r="R53" s="124">
        <f t="shared" si="17"/>
        <v>0</v>
      </c>
      <c r="S53" s="128">
        <f t="shared" si="0"/>
        <v>0</v>
      </c>
      <c r="T53" s="140">
        <f t="shared" si="18"/>
        <v>0</v>
      </c>
      <c r="U53" s="72">
        <f t="shared" si="19"/>
        <v>0</v>
      </c>
      <c r="V53" s="72">
        <f t="shared" si="20"/>
        <v>0</v>
      </c>
      <c r="W53" s="72">
        <f t="shared" si="21"/>
        <v>0</v>
      </c>
      <c r="X53" s="72">
        <f t="shared" si="22"/>
        <v>0</v>
      </c>
      <c r="Y53" s="72">
        <f t="shared" si="23"/>
        <v>0</v>
      </c>
      <c r="Z53" s="72">
        <f t="shared" si="24"/>
        <v>0</v>
      </c>
      <c r="AA53" s="72">
        <f t="shared" si="25"/>
        <v>0</v>
      </c>
      <c r="AB53" s="72">
        <f t="shared" si="26"/>
        <v>0</v>
      </c>
      <c r="AC53" s="136"/>
    </row>
    <row r="54" spans="1:29">
      <c r="A54" s="55">
        <v>43403</v>
      </c>
      <c r="B54" s="56" t="s">
        <v>67</v>
      </c>
      <c r="C54" s="50">
        <v>49</v>
      </c>
      <c r="D54" s="113"/>
      <c r="E54" s="114"/>
      <c r="F54" s="115">
        <v>103</v>
      </c>
      <c r="G54" s="116">
        <v>100.41</v>
      </c>
      <c r="H54" s="59"/>
      <c r="I54" s="127">
        <f t="shared" si="8"/>
        <v>0</v>
      </c>
      <c r="J54" s="124">
        <f t="shared" si="9"/>
        <v>0</v>
      </c>
      <c r="K54" s="124">
        <f t="shared" si="10"/>
        <v>100.41</v>
      </c>
      <c r="L54" s="124">
        <f t="shared" si="11"/>
        <v>0</v>
      </c>
      <c r="M54" s="124">
        <f t="shared" si="12"/>
        <v>0</v>
      </c>
      <c r="N54" s="124">
        <f t="shared" si="13"/>
        <v>0</v>
      </c>
      <c r="O54" s="124">
        <f t="shared" si="14"/>
        <v>0</v>
      </c>
      <c r="P54" s="124">
        <f t="shared" si="15"/>
        <v>0</v>
      </c>
      <c r="Q54" s="124">
        <f t="shared" si="16"/>
        <v>0</v>
      </c>
      <c r="R54" s="124">
        <f t="shared" si="17"/>
        <v>0</v>
      </c>
      <c r="S54" s="128">
        <f t="shared" si="0"/>
        <v>0</v>
      </c>
      <c r="T54" s="140">
        <f t="shared" si="18"/>
        <v>0</v>
      </c>
      <c r="U54" s="72">
        <f t="shared" si="19"/>
        <v>0</v>
      </c>
      <c r="V54" s="72">
        <f t="shared" si="20"/>
        <v>0</v>
      </c>
      <c r="W54" s="72">
        <f t="shared" si="21"/>
        <v>0</v>
      </c>
      <c r="X54" s="72">
        <f t="shared" si="22"/>
        <v>0</v>
      </c>
      <c r="Y54" s="72">
        <f t="shared" si="23"/>
        <v>0</v>
      </c>
      <c r="Z54" s="72">
        <f t="shared" si="24"/>
        <v>0</v>
      </c>
      <c r="AA54" s="72">
        <f t="shared" si="25"/>
        <v>0</v>
      </c>
      <c r="AB54" s="72">
        <f t="shared" si="26"/>
        <v>0</v>
      </c>
      <c r="AC54" s="136"/>
    </row>
    <row r="55" spans="1:29">
      <c r="A55" s="55">
        <v>43406</v>
      </c>
      <c r="B55" s="56" t="s">
        <v>66</v>
      </c>
      <c r="C55" s="50">
        <v>50</v>
      </c>
      <c r="D55" s="113"/>
      <c r="E55" s="114"/>
      <c r="F55" s="115">
        <v>108</v>
      </c>
      <c r="G55" s="116">
        <v>2</v>
      </c>
      <c r="H55" s="59"/>
      <c r="I55" s="127">
        <f t="shared" si="8"/>
        <v>0</v>
      </c>
      <c r="J55" s="124">
        <f t="shared" si="9"/>
        <v>0</v>
      </c>
      <c r="K55" s="124">
        <f t="shared" si="10"/>
        <v>0</v>
      </c>
      <c r="L55" s="124">
        <f t="shared" si="11"/>
        <v>0</v>
      </c>
      <c r="M55" s="124">
        <f t="shared" si="12"/>
        <v>0</v>
      </c>
      <c r="N55" s="124">
        <f t="shared" si="13"/>
        <v>0</v>
      </c>
      <c r="O55" s="124">
        <f t="shared" si="14"/>
        <v>0</v>
      </c>
      <c r="P55" s="124">
        <f t="shared" si="15"/>
        <v>2</v>
      </c>
      <c r="Q55" s="124">
        <f t="shared" si="16"/>
        <v>0</v>
      </c>
      <c r="R55" s="124">
        <f t="shared" si="17"/>
        <v>0</v>
      </c>
      <c r="S55" s="128">
        <f t="shared" si="0"/>
        <v>0</v>
      </c>
      <c r="T55" s="140">
        <f t="shared" si="18"/>
        <v>0</v>
      </c>
      <c r="U55" s="72">
        <f t="shared" si="19"/>
        <v>0</v>
      </c>
      <c r="V55" s="72">
        <f t="shared" si="20"/>
        <v>0</v>
      </c>
      <c r="W55" s="72">
        <f t="shared" si="21"/>
        <v>0</v>
      </c>
      <c r="X55" s="72">
        <f t="shared" si="22"/>
        <v>0</v>
      </c>
      <c r="Y55" s="72">
        <f t="shared" si="23"/>
        <v>0</v>
      </c>
      <c r="Z55" s="72">
        <f t="shared" si="24"/>
        <v>0</v>
      </c>
      <c r="AA55" s="72">
        <f t="shared" si="25"/>
        <v>0</v>
      </c>
      <c r="AB55" s="72">
        <f t="shared" si="26"/>
        <v>0</v>
      </c>
      <c r="AC55" s="136"/>
    </row>
    <row r="56" spans="1:29">
      <c r="A56" s="55">
        <v>43430</v>
      </c>
      <c r="B56" s="56" t="s">
        <v>80</v>
      </c>
      <c r="C56" s="50">
        <v>51</v>
      </c>
      <c r="D56" s="113">
        <v>31</v>
      </c>
      <c r="E56" s="114">
        <v>203</v>
      </c>
      <c r="F56" s="115"/>
      <c r="G56" s="116"/>
      <c r="H56" s="59"/>
      <c r="I56" s="127">
        <f t="shared" si="8"/>
        <v>0</v>
      </c>
      <c r="J56" s="124">
        <f t="shared" si="9"/>
        <v>0</v>
      </c>
      <c r="K56" s="124">
        <f t="shared" si="10"/>
        <v>0</v>
      </c>
      <c r="L56" s="124">
        <f t="shared" si="11"/>
        <v>0</v>
      </c>
      <c r="M56" s="124">
        <f t="shared" si="12"/>
        <v>0</v>
      </c>
      <c r="N56" s="124">
        <f t="shared" si="13"/>
        <v>0</v>
      </c>
      <c r="O56" s="124">
        <f t="shared" si="14"/>
        <v>0</v>
      </c>
      <c r="P56" s="124">
        <f t="shared" si="15"/>
        <v>0</v>
      </c>
      <c r="Q56" s="124">
        <f t="shared" si="16"/>
        <v>0</v>
      </c>
      <c r="R56" s="124">
        <f t="shared" si="17"/>
        <v>0</v>
      </c>
      <c r="S56" s="128">
        <f t="shared" si="0"/>
        <v>0</v>
      </c>
      <c r="T56" s="140">
        <f t="shared" si="18"/>
        <v>0</v>
      </c>
      <c r="U56" s="72">
        <f t="shared" si="19"/>
        <v>0</v>
      </c>
      <c r="V56" s="72">
        <f t="shared" si="20"/>
        <v>31</v>
      </c>
      <c r="W56" s="72">
        <f t="shared" si="21"/>
        <v>0</v>
      </c>
      <c r="X56" s="72">
        <f t="shared" si="22"/>
        <v>0</v>
      </c>
      <c r="Y56" s="72">
        <f t="shared" si="23"/>
        <v>0</v>
      </c>
      <c r="Z56" s="72">
        <f t="shared" si="24"/>
        <v>0</v>
      </c>
      <c r="AA56" s="72">
        <f t="shared" si="25"/>
        <v>0</v>
      </c>
      <c r="AB56" s="72">
        <f t="shared" si="26"/>
        <v>0</v>
      </c>
      <c r="AC56" s="136"/>
    </row>
    <row r="57" spans="1:29">
      <c r="A57" s="55">
        <v>43437</v>
      </c>
      <c r="B57" s="56" t="s">
        <v>72</v>
      </c>
      <c r="C57" s="50">
        <v>52</v>
      </c>
      <c r="D57" s="113">
        <v>1520</v>
      </c>
      <c r="E57" s="114">
        <v>201</v>
      </c>
      <c r="F57" s="115"/>
      <c r="G57" s="116"/>
      <c r="H57" s="59"/>
      <c r="I57" s="127">
        <f t="shared" si="8"/>
        <v>0</v>
      </c>
      <c r="J57" s="124">
        <f t="shared" si="9"/>
        <v>0</v>
      </c>
      <c r="K57" s="124">
        <f t="shared" si="10"/>
        <v>0</v>
      </c>
      <c r="L57" s="124">
        <f t="shared" si="11"/>
        <v>0</v>
      </c>
      <c r="M57" s="124">
        <f t="shared" si="12"/>
        <v>0</v>
      </c>
      <c r="N57" s="124">
        <f t="shared" si="13"/>
        <v>0</v>
      </c>
      <c r="O57" s="124">
        <f t="shared" si="14"/>
        <v>0</v>
      </c>
      <c r="P57" s="124">
        <f t="shared" si="15"/>
        <v>0</v>
      </c>
      <c r="Q57" s="124">
        <f t="shared" si="16"/>
        <v>0</v>
      </c>
      <c r="R57" s="124">
        <f t="shared" si="17"/>
        <v>0</v>
      </c>
      <c r="S57" s="128">
        <f t="shared" si="0"/>
        <v>0</v>
      </c>
      <c r="T57" s="140">
        <f t="shared" si="18"/>
        <v>1520</v>
      </c>
      <c r="U57" s="72">
        <f t="shared" si="19"/>
        <v>0</v>
      </c>
      <c r="V57" s="72">
        <f t="shared" si="20"/>
        <v>0</v>
      </c>
      <c r="W57" s="72">
        <f t="shared" si="21"/>
        <v>0</v>
      </c>
      <c r="X57" s="72">
        <f t="shared" si="22"/>
        <v>0</v>
      </c>
      <c r="Y57" s="72">
        <f t="shared" si="23"/>
        <v>0</v>
      </c>
      <c r="Z57" s="72">
        <f t="shared" si="24"/>
        <v>0</v>
      </c>
      <c r="AA57" s="72">
        <f t="shared" si="25"/>
        <v>0</v>
      </c>
      <c r="AB57" s="72">
        <f t="shared" si="26"/>
        <v>0</v>
      </c>
      <c r="AC57" s="136"/>
    </row>
    <row r="58" spans="1:29">
      <c r="A58" s="55">
        <v>43437</v>
      </c>
      <c r="B58" s="56" t="s">
        <v>141</v>
      </c>
      <c r="C58" s="50">
        <v>53</v>
      </c>
      <c r="D58" s="113"/>
      <c r="E58" s="114"/>
      <c r="F58" s="115">
        <v>110</v>
      </c>
      <c r="G58" s="116">
        <v>1000</v>
      </c>
      <c r="H58" s="59"/>
      <c r="I58" s="127">
        <f t="shared" si="8"/>
        <v>0</v>
      </c>
      <c r="J58" s="124">
        <f t="shared" si="9"/>
        <v>0</v>
      </c>
      <c r="K58" s="124">
        <f t="shared" si="10"/>
        <v>0</v>
      </c>
      <c r="L58" s="124">
        <f t="shared" si="11"/>
        <v>0</v>
      </c>
      <c r="M58" s="124">
        <f t="shared" si="12"/>
        <v>0</v>
      </c>
      <c r="N58" s="124">
        <f t="shared" si="13"/>
        <v>0</v>
      </c>
      <c r="O58" s="124">
        <f t="shared" si="14"/>
        <v>0</v>
      </c>
      <c r="P58" s="124">
        <f t="shared" si="15"/>
        <v>0</v>
      </c>
      <c r="Q58" s="124">
        <f t="shared" si="16"/>
        <v>0</v>
      </c>
      <c r="R58" s="124">
        <f t="shared" si="17"/>
        <v>1000</v>
      </c>
      <c r="S58" s="128">
        <f t="shared" si="0"/>
        <v>0</v>
      </c>
      <c r="T58" s="140">
        <f t="shared" si="18"/>
        <v>0</v>
      </c>
      <c r="U58" s="72">
        <f t="shared" si="19"/>
        <v>0</v>
      </c>
      <c r="V58" s="72">
        <f t="shared" si="20"/>
        <v>0</v>
      </c>
      <c r="W58" s="72">
        <f t="shared" si="21"/>
        <v>0</v>
      </c>
      <c r="X58" s="72">
        <f t="shared" si="22"/>
        <v>0</v>
      </c>
      <c r="Y58" s="72">
        <f t="shared" si="23"/>
        <v>0</v>
      </c>
      <c r="Z58" s="72">
        <f t="shared" si="24"/>
        <v>0</v>
      </c>
      <c r="AA58" s="72">
        <f t="shared" si="25"/>
        <v>0</v>
      </c>
      <c r="AB58" s="72">
        <f t="shared" si="26"/>
        <v>0</v>
      </c>
      <c r="AC58" s="136"/>
    </row>
    <row r="59" spans="1:29">
      <c r="A59" s="55">
        <v>43445</v>
      </c>
      <c r="B59" s="64" t="s">
        <v>73</v>
      </c>
      <c r="C59" s="50">
        <v>54</v>
      </c>
      <c r="D59" s="113">
        <v>55.25</v>
      </c>
      <c r="E59" s="114">
        <v>210</v>
      </c>
      <c r="F59" s="115"/>
      <c r="G59" s="116"/>
      <c r="H59" s="59"/>
      <c r="I59" s="127">
        <f t="shared" si="8"/>
        <v>0</v>
      </c>
      <c r="J59" s="124">
        <f t="shared" si="9"/>
        <v>0</v>
      </c>
      <c r="K59" s="124">
        <f t="shared" si="10"/>
        <v>0</v>
      </c>
      <c r="L59" s="124">
        <f t="shared" si="11"/>
        <v>0</v>
      </c>
      <c r="M59" s="124">
        <f t="shared" si="12"/>
        <v>0</v>
      </c>
      <c r="N59" s="124">
        <f t="shared" si="13"/>
        <v>0</v>
      </c>
      <c r="O59" s="124">
        <f t="shared" si="14"/>
        <v>0</v>
      </c>
      <c r="P59" s="124">
        <f t="shared" si="15"/>
        <v>0</v>
      </c>
      <c r="Q59" s="124">
        <f t="shared" si="16"/>
        <v>0</v>
      </c>
      <c r="R59" s="124">
        <f t="shared" si="17"/>
        <v>0</v>
      </c>
      <c r="S59" s="128">
        <f t="shared" si="0"/>
        <v>0</v>
      </c>
      <c r="T59" s="140">
        <f t="shared" si="18"/>
        <v>0</v>
      </c>
      <c r="U59" s="72">
        <f t="shared" si="19"/>
        <v>0</v>
      </c>
      <c r="V59" s="72">
        <f t="shared" si="20"/>
        <v>0</v>
      </c>
      <c r="W59" s="72">
        <f t="shared" si="21"/>
        <v>0</v>
      </c>
      <c r="X59" s="72">
        <f t="shared" si="22"/>
        <v>0</v>
      </c>
      <c r="Y59" s="72">
        <f t="shared" si="23"/>
        <v>0</v>
      </c>
      <c r="Z59" s="72">
        <f t="shared" si="24"/>
        <v>0</v>
      </c>
      <c r="AA59" s="72">
        <f t="shared" si="25"/>
        <v>0</v>
      </c>
      <c r="AB59" s="72">
        <f t="shared" si="26"/>
        <v>55.25</v>
      </c>
      <c r="AC59" s="136"/>
    </row>
    <row r="60" spans="1:29">
      <c r="A60" s="55">
        <v>43445</v>
      </c>
      <c r="B60" s="64" t="s">
        <v>81</v>
      </c>
      <c r="C60" s="50">
        <v>55</v>
      </c>
      <c r="D60" s="113"/>
      <c r="E60" s="114"/>
      <c r="F60" s="115">
        <v>101</v>
      </c>
      <c r="G60" s="116">
        <v>65.22</v>
      </c>
      <c r="H60" s="59"/>
      <c r="I60" s="127">
        <f t="shared" si="8"/>
        <v>65.22</v>
      </c>
      <c r="J60" s="124">
        <f t="shared" si="9"/>
        <v>0</v>
      </c>
      <c r="K60" s="124">
        <f t="shared" si="10"/>
        <v>0</v>
      </c>
      <c r="L60" s="124">
        <f t="shared" si="11"/>
        <v>0</v>
      </c>
      <c r="M60" s="124">
        <f t="shared" si="12"/>
        <v>0</v>
      </c>
      <c r="N60" s="124">
        <f t="shared" si="13"/>
        <v>0</v>
      </c>
      <c r="O60" s="124">
        <f t="shared" si="14"/>
        <v>0</v>
      </c>
      <c r="P60" s="124">
        <f t="shared" si="15"/>
        <v>0</v>
      </c>
      <c r="Q60" s="124">
        <f t="shared" si="16"/>
        <v>0</v>
      </c>
      <c r="R60" s="124">
        <f t="shared" si="17"/>
        <v>0</v>
      </c>
      <c r="S60" s="128">
        <f t="shared" si="0"/>
        <v>0</v>
      </c>
      <c r="T60" s="140">
        <f t="shared" si="18"/>
        <v>0</v>
      </c>
      <c r="U60" s="72">
        <f t="shared" si="19"/>
        <v>0</v>
      </c>
      <c r="V60" s="72">
        <f t="shared" si="20"/>
        <v>0</v>
      </c>
      <c r="W60" s="72">
        <f t="shared" si="21"/>
        <v>0</v>
      </c>
      <c r="X60" s="72">
        <f t="shared" si="22"/>
        <v>0</v>
      </c>
      <c r="Y60" s="72">
        <f t="shared" si="23"/>
        <v>0</v>
      </c>
      <c r="Z60" s="72">
        <f t="shared" si="24"/>
        <v>0</v>
      </c>
      <c r="AA60" s="72">
        <f t="shared" si="25"/>
        <v>0</v>
      </c>
      <c r="AB60" s="72">
        <f t="shared" si="26"/>
        <v>0</v>
      </c>
      <c r="AC60" s="136"/>
    </row>
    <row r="61" spans="1:29">
      <c r="A61" s="55">
        <v>43445</v>
      </c>
      <c r="B61" s="64" t="s">
        <v>136</v>
      </c>
      <c r="C61" s="50">
        <v>56</v>
      </c>
      <c r="D61" s="113"/>
      <c r="E61" s="114"/>
      <c r="F61" s="115">
        <v>110</v>
      </c>
      <c r="G61" s="116">
        <v>1800</v>
      </c>
      <c r="H61" s="59"/>
      <c r="I61" s="127">
        <f t="shared" si="8"/>
        <v>0</v>
      </c>
      <c r="J61" s="124">
        <f t="shared" si="9"/>
        <v>0</v>
      </c>
      <c r="K61" s="124">
        <f t="shared" si="10"/>
        <v>0</v>
      </c>
      <c r="L61" s="124">
        <f t="shared" si="11"/>
        <v>0</v>
      </c>
      <c r="M61" s="124">
        <f t="shared" si="12"/>
        <v>0</v>
      </c>
      <c r="N61" s="124">
        <f t="shared" si="13"/>
        <v>0</v>
      </c>
      <c r="O61" s="124">
        <f t="shared" si="14"/>
        <v>0</v>
      </c>
      <c r="P61" s="124">
        <f t="shared" si="15"/>
        <v>0</v>
      </c>
      <c r="Q61" s="124">
        <f t="shared" si="16"/>
        <v>0</v>
      </c>
      <c r="R61" s="124">
        <f t="shared" si="17"/>
        <v>1800</v>
      </c>
      <c r="S61" s="128">
        <f t="shared" si="0"/>
        <v>0</v>
      </c>
      <c r="T61" s="140">
        <f t="shared" si="18"/>
        <v>0</v>
      </c>
      <c r="U61" s="72">
        <f t="shared" si="19"/>
        <v>0</v>
      </c>
      <c r="V61" s="72">
        <f t="shared" si="20"/>
        <v>0</v>
      </c>
      <c r="W61" s="72">
        <f t="shared" si="21"/>
        <v>0</v>
      </c>
      <c r="X61" s="72">
        <f t="shared" si="22"/>
        <v>0</v>
      </c>
      <c r="Y61" s="72">
        <f t="shared" si="23"/>
        <v>0</v>
      </c>
      <c r="Z61" s="72">
        <f t="shared" si="24"/>
        <v>0</v>
      </c>
      <c r="AA61" s="72">
        <f t="shared" si="25"/>
        <v>0</v>
      </c>
      <c r="AB61" s="72">
        <f t="shared" si="26"/>
        <v>0</v>
      </c>
      <c r="AC61" s="136"/>
    </row>
    <row r="62" spans="1:29">
      <c r="A62" s="55">
        <v>43445</v>
      </c>
      <c r="B62" s="56" t="s">
        <v>141</v>
      </c>
      <c r="C62" s="50">
        <v>57</v>
      </c>
      <c r="D62" s="113">
        <v>1800</v>
      </c>
      <c r="E62" s="114">
        <v>210</v>
      </c>
      <c r="F62" s="115"/>
      <c r="G62" s="116"/>
      <c r="H62" s="59"/>
      <c r="I62" s="127">
        <f t="shared" si="8"/>
        <v>0</v>
      </c>
      <c r="J62" s="124">
        <f t="shared" si="9"/>
        <v>0</v>
      </c>
      <c r="K62" s="124">
        <f t="shared" si="10"/>
        <v>0</v>
      </c>
      <c r="L62" s="124">
        <f t="shared" si="11"/>
        <v>0</v>
      </c>
      <c r="M62" s="124">
        <f t="shared" si="12"/>
        <v>0</v>
      </c>
      <c r="N62" s="124">
        <f t="shared" si="13"/>
        <v>0</v>
      </c>
      <c r="O62" s="124">
        <f t="shared" si="14"/>
        <v>0</v>
      </c>
      <c r="P62" s="124">
        <f t="shared" si="15"/>
        <v>0</v>
      </c>
      <c r="Q62" s="124">
        <f t="shared" si="16"/>
        <v>0</v>
      </c>
      <c r="R62" s="124">
        <f t="shared" si="17"/>
        <v>0</v>
      </c>
      <c r="S62" s="128">
        <f t="shared" si="0"/>
        <v>0</v>
      </c>
      <c r="T62" s="140">
        <f t="shared" si="18"/>
        <v>0</v>
      </c>
      <c r="U62" s="72">
        <f t="shared" si="19"/>
        <v>0</v>
      </c>
      <c r="V62" s="72">
        <f t="shared" si="20"/>
        <v>0</v>
      </c>
      <c r="W62" s="72">
        <f t="shared" si="21"/>
        <v>0</v>
      </c>
      <c r="X62" s="72">
        <f t="shared" si="22"/>
        <v>0</v>
      </c>
      <c r="Y62" s="72">
        <f t="shared" si="23"/>
        <v>0</v>
      </c>
      <c r="Z62" s="72">
        <f t="shared" si="24"/>
        <v>0</v>
      </c>
      <c r="AA62" s="72">
        <f t="shared" si="25"/>
        <v>0</v>
      </c>
      <c r="AB62" s="72">
        <f t="shared" si="26"/>
        <v>1800</v>
      </c>
      <c r="AC62" s="136"/>
    </row>
    <row r="63" spans="1:29">
      <c r="A63" s="68">
        <v>43465</v>
      </c>
      <c r="B63" s="64" t="s">
        <v>82</v>
      </c>
      <c r="C63" s="50">
        <v>58</v>
      </c>
      <c r="D63" s="117">
        <v>259.01</v>
      </c>
      <c r="E63" s="118">
        <v>210</v>
      </c>
      <c r="F63" s="118"/>
      <c r="G63" s="117"/>
      <c r="H63" s="69"/>
      <c r="I63" s="127">
        <f t="shared" si="8"/>
        <v>0</v>
      </c>
      <c r="J63" s="124">
        <f t="shared" si="9"/>
        <v>0</v>
      </c>
      <c r="K63" s="124">
        <f t="shared" si="10"/>
        <v>0</v>
      </c>
      <c r="L63" s="124">
        <f t="shared" si="11"/>
        <v>0</v>
      </c>
      <c r="M63" s="124">
        <f t="shared" si="12"/>
        <v>0</v>
      </c>
      <c r="N63" s="124">
        <f t="shared" si="13"/>
        <v>0</v>
      </c>
      <c r="O63" s="124">
        <f t="shared" si="14"/>
        <v>0</v>
      </c>
      <c r="P63" s="124">
        <f t="shared" si="15"/>
        <v>0</v>
      </c>
      <c r="Q63" s="124">
        <f t="shared" si="16"/>
        <v>0</v>
      </c>
      <c r="R63" s="124">
        <f t="shared" si="17"/>
        <v>0</v>
      </c>
      <c r="S63" s="128">
        <f t="shared" si="0"/>
        <v>0</v>
      </c>
      <c r="T63" s="140">
        <f t="shared" si="18"/>
        <v>0</v>
      </c>
      <c r="U63" s="72">
        <f t="shared" si="19"/>
        <v>0</v>
      </c>
      <c r="V63" s="72">
        <f t="shared" si="20"/>
        <v>0</v>
      </c>
      <c r="W63" s="72">
        <f t="shared" si="21"/>
        <v>0</v>
      </c>
      <c r="X63" s="72">
        <f t="shared" si="22"/>
        <v>0</v>
      </c>
      <c r="Y63" s="72">
        <f t="shared" si="23"/>
        <v>0</v>
      </c>
      <c r="Z63" s="72">
        <f t="shared" si="24"/>
        <v>0</v>
      </c>
      <c r="AA63" s="72">
        <f t="shared" si="25"/>
        <v>0</v>
      </c>
      <c r="AB63" s="72">
        <f t="shared" si="26"/>
        <v>259.01</v>
      </c>
      <c r="AC63" s="136"/>
    </row>
    <row r="64" spans="1:29">
      <c r="A64" s="68">
        <v>43465</v>
      </c>
      <c r="B64" s="64" t="s">
        <v>143</v>
      </c>
      <c r="C64" s="50">
        <v>59</v>
      </c>
      <c r="D64" s="117">
        <v>102.95</v>
      </c>
      <c r="E64" s="118">
        <v>208</v>
      </c>
      <c r="F64" s="118"/>
      <c r="G64" s="117"/>
      <c r="H64" s="69"/>
      <c r="I64" s="127">
        <f t="shared" si="8"/>
        <v>0</v>
      </c>
      <c r="J64" s="124">
        <f t="shared" si="9"/>
        <v>0</v>
      </c>
      <c r="K64" s="124">
        <f t="shared" si="10"/>
        <v>0</v>
      </c>
      <c r="L64" s="124">
        <f t="shared" si="11"/>
        <v>0</v>
      </c>
      <c r="M64" s="124">
        <f t="shared" si="12"/>
        <v>0</v>
      </c>
      <c r="N64" s="124">
        <f t="shared" si="13"/>
        <v>0</v>
      </c>
      <c r="O64" s="124">
        <f t="shared" si="14"/>
        <v>0</v>
      </c>
      <c r="P64" s="124">
        <f t="shared" si="15"/>
        <v>0</v>
      </c>
      <c r="Q64" s="124">
        <f t="shared" si="16"/>
        <v>0</v>
      </c>
      <c r="R64" s="124">
        <f t="shared" si="17"/>
        <v>0</v>
      </c>
      <c r="S64" s="128">
        <f t="shared" si="0"/>
        <v>0</v>
      </c>
      <c r="T64" s="140">
        <f t="shared" si="18"/>
        <v>0</v>
      </c>
      <c r="U64" s="72">
        <f t="shared" si="19"/>
        <v>0</v>
      </c>
      <c r="V64" s="72">
        <f t="shared" si="20"/>
        <v>0</v>
      </c>
      <c r="W64" s="72">
        <f t="shared" si="21"/>
        <v>0</v>
      </c>
      <c r="X64" s="72">
        <f t="shared" si="22"/>
        <v>0</v>
      </c>
      <c r="Y64" s="72">
        <f t="shared" si="23"/>
        <v>0</v>
      </c>
      <c r="Z64" s="72">
        <f t="shared" si="24"/>
        <v>102.95</v>
      </c>
      <c r="AA64" s="72">
        <f t="shared" si="25"/>
        <v>0</v>
      </c>
      <c r="AB64" s="72">
        <f t="shared" si="26"/>
        <v>0</v>
      </c>
      <c r="AC64" s="136"/>
    </row>
    <row r="65" spans="1:29">
      <c r="A65" s="67">
        <v>43467</v>
      </c>
      <c r="B65" s="92" t="s">
        <v>147</v>
      </c>
      <c r="C65" s="91">
        <v>2</v>
      </c>
      <c r="D65" s="109"/>
      <c r="E65" s="110"/>
      <c r="F65" s="111">
        <v>111</v>
      </c>
      <c r="G65" s="112">
        <v>10000</v>
      </c>
      <c r="H65" s="58"/>
      <c r="I65" s="127">
        <f t="shared" si="8"/>
        <v>0</v>
      </c>
      <c r="J65" s="124">
        <f t="shared" si="9"/>
        <v>0</v>
      </c>
      <c r="K65" s="124">
        <f t="shared" si="10"/>
        <v>0</v>
      </c>
      <c r="L65" s="124">
        <f t="shared" si="11"/>
        <v>0</v>
      </c>
      <c r="M65" s="124">
        <f t="shared" si="12"/>
        <v>0</v>
      </c>
      <c r="N65" s="124">
        <f t="shared" si="13"/>
        <v>0</v>
      </c>
      <c r="O65" s="124">
        <f t="shared" si="14"/>
        <v>0</v>
      </c>
      <c r="P65" s="124">
        <f t="shared" si="15"/>
        <v>0</v>
      </c>
      <c r="Q65" s="124">
        <f t="shared" si="16"/>
        <v>0</v>
      </c>
      <c r="R65" s="124">
        <f t="shared" si="17"/>
        <v>0</v>
      </c>
      <c r="S65" s="128">
        <f t="shared" ref="S65:S118" si="34">IF(F65=111,G65,0)</f>
        <v>10000</v>
      </c>
      <c r="T65" s="54">
        <f t="shared" si="18"/>
        <v>0</v>
      </c>
      <c r="U65" s="54">
        <f t="shared" si="19"/>
        <v>0</v>
      </c>
      <c r="V65" s="54">
        <f t="shared" si="20"/>
        <v>0</v>
      </c>
      <c r="W65" s="54">
        <f t="shared" si="21"/>
        <v>0</v>
      </c>
      <c r="X65" s="54">
        <f t="shared" si="22"/>
        <v>0</v>
      </c>
      <c r="Y65" s="54">
        <f t="shared" si="23"/>
        <v>0</v>
      </c>
      <c r="Z65" s="54">
        <f t="shared" si="24"/>
        <v>0</v>
      </c>
      <c r="AA65" s="54">
        <f t="shared" si="25"/>
        <v>0</v>
      </c>
      <c r="AB65" s="72">
        <f t="shared" si="26"/>
        <v>0</v>
      </c>
      <c r="AC65" s="73">
        <f t="shared" ref="AC65:AC118" si="35">IF(E65=211,D65,0)</f>
        <v>0</v>
      </c>
    </row>
    <row r="66" spans="1:29">
      <c r="A66" s="67">
        <v>43473</v>
      </c>
      <c r="B66" s="92" t="s">
        <v>79</v>
      </c>
      <c r="C66" s="91">
        <v>2</v>
      </c>
      <c r="D66" s="109">
        <v>10000</v>
      </c>
      <c r="E66" s="110">
        <v>209</v>
      </c>
      <c r="F66" s="111">
        <v>109</v>
      </c>
      <c r="G66" s="112">
        <v>10000</v>
      </c>
      <c r="H66" s="58"/>
      <c r="I66" s="127">
        <f t="shared" si="8"/>
        <v>0</v>
      </c>
      <c r="J66" s="124">
        <f t="shared" si="9"/>
        <v>0</v>
      </c>
      <c r="K66" s="124">
        <f t="shared" si="10"/>
        <v>0</v>
      </c>
      <c r="L66" s="124">
        <f t="shared" si="11"/>
        <v>0</v>
      </c>
      <c r="M66" s="124">
        <f t="shared" si="12"/>
        <v>0</v>
      </c>
      <c r="N66" s="124">
        <f t="shared" si="13"/>
        <v>0</v>
      </c>
      <c r="O66" s="124">
        <f t="shared" si="14"/>
        <v>0</v>
      </c>
      <c r="P66" s="124">
        <f t="shared" si="15"/>
        <v>0</v>
      </c>
      <c r="Q66" s="124">
        <f t="shared" si="16"/>
        <v>10000</v>
      </c>
      <c r="R66" s="124">
        <f t="shared" si="17"/>
        <v>0</v>
      </c>
      <c r="S66" s="128">
        <f t="shared" si="34"/>
        <v>0</v>
      </c>
      <c r="T66" s="54">
        <f t="shared" si="18"/>
        <v>0</v>
      </c>
      <c r="U66" s="54">
        <f t="shared" si="19"/>
        <v>0</v>
      </c>
      <c r="V66" s="54">
        <f t="shared" si="20"/>
        <v>0</v>
      </c>
      <c r="W66" s="54">
        <f t="shared" si="21"/>
        <v>0</v>
      </c>
      <c r="X66" s="54">
        <f t="shared" si="22"/>
        <v>0</v>
      </c>
      <c r="Y66" s="54">
        <f t="shared" si="23"/>
        <v>0</v>
      </c>
      <c r="Z66" s="54">
        <f t="shared" si="24"/>
        <v>0</v>
      </c>
      <c r="AA66" s="54">
        <f t="shared" si="25"/>
        <v>10000</v>
      </c>
      <c r="AB66" s="72">
        <f t="shared" si="26"/>
        <v>0</v>
      </c>
      <c r="AC66" s="73">
        <f t="shared" si="35"/>
        <v>0</v>
      </c>
    </row>
    <row r="67" spans="1:29">
      <c r="A67" s="3">
        <v>43475</v>
      </c>
      <c r="B67" s="92" t="s">
        <v>83</v>
      </c>
      <c r="C67" s="91">
        <v>3</v>
      </c>
      <c r="D67" s="109"/>
      <c r="E67" s="110"/>
      <c r="F67" s="111">
        <v>108</v>
      </c>
      <c r="G67" s="112">
        <v>25</v>
      </c>
      <c r="H67" s="58"/>
      <c r="I67" s="127">
        <f t="shared" si="8"/>
        <v>0</v>
      </c>
      <c r="J67" s="124">
        <f t="shared" si="9"/>
        <v>0</v>
      </c>
      <c r="K67" s="124">
        <f t="shared" si="10"/>
        <v>0</v>
      </c>
      <c r="L67" s="124">
        <f t="shared" si="11"/>
        <v>0</v>
      </c>
      <c r="M67" s="124">
        <f t="shared" si="12"/>
        <v>0</v>
      </c>
      <c r="N67" s="124">
        <f t="shared" si="13"/>
        <v>0</v>
      </c>
      <c r="O67" s="124">
        <f t="shared" si="14"/>
        <v>0</v>
      </c>
      <c r="P67" s="124">
        <f t="shared" si="15"/>
        <v>25</v>
      </c>
      <c r="Q67" s="124">
        <f t="shared" si="16"/>
        <v>0</v>
      </c>
      <c r="R67" s="124">
        <f t="shared" si="17"/>
        <v>0</v>
      </c>
      <c r="S67" s="128">
        <f t="shared" si="34"/>
        <v>0</v>
      </c>
      <c r="T67" s="54">
        <f t="shared" si="18"/>
        <v>0</v>
      </c>
      <c r="U67" s="54">
        <f t="shared" si="19"/>
        <v>0</v>
      </c>
      <c r="V67" s="54">
        <f t="shared" si="20"/>
        <v>0</v>
      </c>
      <c r="W67" s="54">
        <f t="shared" si="21"/>
        <v>0</v>
      </c>
      <c r="X67" s="54">
        <f t="shared" si="22"/>
        <v>0</v>
      </c>
      <c r="Y67" s="54">
        <f t="shared" si="23"/>
        <v>0</v>
      </c>
      <c r="Z67" s="54">
        <f t="shared" si="24"/>
        <v>0</v>
      </c>
      <c r="AA67" s="54">
        <f t="shared" si="25"/>
        <v>0</v>
      </c>
      <c r="AB67" s="72">
        <f t="shared" si="26"/>
        <v>0</v>
      </c>
      <c r="AC67" s="73">
        <f t="shared" si="35"/>
        <v>0</v>
      </c>
    </row>
    <row r="68" spans="1:29">
      <c r="A68" s="3">
        <v>43487</v>
      </c>
      <c r="B68" s="92" t="s">
        <v>14</v>
      </c>
      <c r="C68" s="91">
        <v>4</v>
      </c>
      <c r="D68" s="109">
        <v>378</v>
      </c>
      <c r="E68" s="110">
        <v>201</v>
      </c>
      <c r="F68" s="111"/>
      <c r="G68" s="112"/>
      <c r="H68" s="58"/>
      <c r="I68" s="127">
        <f t="shared" si="8"/>
        <v>0</v>
      </c>
      <c r="J68" s="124">
        <f t="shared" si="9"/>
        <v>0</v>
      </c>
      <c r="K68" s="124">
        <f t="shared" si="10"/>
        <v>0</v>
      </c>
      <c r="L68" s="124">
        <f t="shared" si="11"/>
        <v>0</v>
      </c>
      <c r="M68" s="124">
        <f t="shared" si="12"/>
        <v>0</v>
      </c>
      <c r="N68" s="124">
        <f t="shared" si="13"/>
        <v>0</v>
      </c>
      <c r="O68" s="124">
        <f t="shared" si="14"/>
        <v>0</v>
      </c>
      <c r="P68" s="124">
        <f t="shared" si="15"/>
        <v>0</v>
      </c>
      <c r="Q68" s="124">
        <f t="shared" si="16"/>
        <v>0</v>
      </c>
      <c r="R68" s="124">
        <f t="shared" si="17"/>
        <v>0</v>
      </c>
      <c r="S68" s="128">
        <f t="shared" si="34"/>
        <v>0</v>
      </c>
      <c r="T68" s="54">
        <f t="shared" si="18"/>
        <v>378</v>
      </c>
      <c r="U68" s="54">
        <f t="shared" si="19"/>
        <v>0</v>
      </c>
      <c r="V68" s="54">
        <f t="shared" si="20"/>
        <v>0</v>
      </c>
      <c r="W68" s="54">
        <f t="shared" si="21"/>
        <v>0</v>
      </c>
      <c r="X68" s="54">
        <f t="shared" si="22"/>
        <v>0</v>
      </c>
      <c r="Y68" s="54">
        <f t="shared" si="23"/>
        <v>0</v>
      </c>
      <c r="Z68" s="54">
        <f t="shared" si="24"/>
        <v>0</v>
      </c>
      <c r="AA68" s="54">
        <f t="shared" si="25"/>
        <v>0</v>
      </c>
      <c r="AB68" s="72">
        <f t="shared" si="26"/>
        <v>0</v>
      </c>
      <c r="AC68" s="73">
        <f t="shared" si="35"/>
        <v>0</v>
      </c>
    </row>
    <row r="69" spans="1:29">
      <c r="A69" s="3">
        <v>43491</v>
      </c>
      <c r="B69" s="92" t="s">
        <v>84</v>
      </c>
      <c r="C69" s="91">
        <v>5</v>
      </c>
      <c r="D69" s="109">
        <v>2500</v>
      </c>
      <c r="E69" s="110">
        <v>210</v>
      </c>
      <c r="F69" s="111">
        <v>111</v>
      </c>
      <c r="G69" s="112">
        <v>2500</v>
      </c>
      <c r="H69" s="58"/>
      <c r="I69" s="127">
        <f t="shared" si="8"/>
        <v>0</v>
      </c>
      <c r="J69" s="124">
        <f t="shared" si="9"/>
        <v>0</v>
      </c>
      <c r="K69" s="124">
        <f t="shared" si="10"/>
        <v>0</v>
      </c>
      <c r="L69" s="124">
        <f t="shared" si="11"/>
        <v>0</v>
      </c>
      <c r="M69" s="124">
        <f t="shared" si="12"/>
        <v>0</v>
      </c>
      <c r="N69" s="124">
        <f t="shared" si="13"/>
        <v>0</v>
      </c>
      <c r="O69" s="124">
        <f t="shared" si="14"/>
        <v>0</v>
      </c>
      <c r="P69" s="124">
        <f t="shared" si="15"/>
        <v>0</v>
      </c>
      <c r="Q69" s="124">
        <f t="shared" si="16"/>
        <v>0</v>
      </c>
      <c r="R69" s="124">
        <f t="shared" si="17"/>
        <v>0</v>
      </c>
      <c r="S69" s="128">
        <f t="shared" si="34"/>
        <v>2500</v>
      </c>
      <c r="T69" s="54">
        <f t="shared" si="18"/>
        <v>0</v>
      </c>
      <c r="U69" s="54">
        <f t="shared" si="19"/>
        <v>0</v>
      </c>
      <c r="V69" s="54">
        <f t="shared" si="20"/>
        <v>0</v>
      </c>
      <c r="W69" s="54">
        <f t="shared" si="21"/>
        <v>0</v>
      </c>
      <c r="X69" s="54">
        <f t="shared" si="22"/>
        <v>0</v>
      </c>
      <c r="Y69" s="54">
        <f t="shared" si="23"/>
        <v>0</v>
      </c>
      <c r="Z69" s="54">
        <f t="shared" si="24"/>
        <v>0</v>
      </c>
      <c r="AA69" s="54">
        <f t="shared" si="25"/>
        <v>0</v>
      </c>
      <c r="AB69" s="72">
        <f t="shared" si="26"/>
        <v>2500</v>
      </c>
      <c r="AC69" s="73">
        <f t="shared" si="35"/>
        <v>0</v>
      </c>
    </row>
    <row r="70" spans="1:29">
      <c r="A70" s="3">
        <v>43493</v>
      </c>
      <c r="B70" s="92" t="s">
        <v>85</v>
      </c>
      <c r="C70" s="91">
        <v>6</v>
      </c>
      <c r="D70" s="109">
        <v>264</v>
      </c>
      <c r="E70" s="110">
        <v>201</v>
      </c>
      <c r="F70" s="111"/>
      <c r="G70" s="112"/>
      <c r="H70" s="58"/>
      <c r="I70" s="127">
        <f t="shared" ref="I70:I118" si="36">IF(F70=101,G70,0)</f>
        <v>0</v>
      </c>
      <c r="J70" s="124">
        <f t="shared" ref="J70:J118" si="37">IF(F70=102,G70,0)</f>
        <v>0</v>
      </c>
      <c r="K70" s="124">
        <f t="shared" ref="K70:K118" si="38">IF(F70=103,G70,0)</f>
        <v>0</v>
      </c>
      <c r="L70" s="124">
        <f t="shared" ref="L70:L118" si="39">IF(F70=104,G70,0)</f>
        <v>0</v>
      </c>
      <c r="M70" s="124">
        <f t="shared" ref="M70:M118" si="40">IF(F70=105,G70,0)</f>
        <v>0</v>
      </c>
      <c r="N70" s="124">
        <f t="shared" ref="N70:N118" si="41">IF(F70=106,G70,0)</f>
        <v>0</v>
      </c>
      <c r="O70" s="124">
        <f t="shared" ref="O70:O118" si="42">IF(F70=107,G70,0)</f>
        <v>0</v>
      </c>
      <c r="P70" s="124">
        <f t="shared" ref="P70:P118" si="43">IF(F70=108,G70,0)</f>
        <v>0</v>
      </c>
      <c r="Q70" s="124">
        <f t="shared" ref="Q70:Q118" si="44">IF(F70=109,G70,0)</f>
        <v>0</v>
      </c>
      <c r="R70" s="124">
        <f t="shared" ref="R70:R118" si="45">IF(F70=110,G70,0)</f>
        <v>0</v>
      </c>
      <c r="S70" s="128">
        <f t="shared" si="34"/>
        <v>0</v>
      </c>
      <c r="T70" s="54">
        <f t="shared" ref="T70:T118" si="46">IF(E70=201,D70,0)</f>
        <v>264</v>
      </c>
      <c r="U70" s="54">
        <f t="shared" ref="U70:U118" si="47">IF(E70=202,D70,0)</f>
        <v>0</v>
      </c>
      <c r="V70" s="54">
        <f t="shared" ref="V70:V118" si="48">IF(E70=203,D70,0)</f>
        <v>0</v>
      </c>
      <c r="W70" s="54">
        <f t="shared" ref="W70:W118" si="49">IF(E70=205,D70,0)</f>
        <v>0</v>
      </c>
      <c r="X70" s="54">
        <f t="shared" ref="X70:X118" si="50">IF(E70=206,D70,0)</f>
        <v>0</v>
      </c>
      <c r="Y70" s="54">
        <f t="shared" ref="Y70:Y118" si="51">IF(E70=207,D70,0)</f>
        <v>0</v>
      </c>
      <c r="Z70" s="54">
        <f t="shared" ref="Z70:Z118" si="52">IF(E70=208,D70,0)</f>
        <v>0</v>
      </c>
      <c r="AA70" s="54">
        <f t="shared" ref="AA70:AA118" si="53">IF(E70=209,D70,0)</f>
        <v>0</v>
      </c>
      <c r="AB70" s="72">
        <f t="shared" ref="AB70:AB118" si="54">IF(E70=210,D70,0)</f>
        <v>0</v>
      </c>
      <c r="AC70" s="73">
        <f t="shared" si="35"/>
        <v>0</v>
      </c>
    </row>
    <row r="71" spans="1:29">
      <c r="A71" s="3">
        <v>43501</v>
      </c>
      <c r="B71" s="92" t="s">
        <v>135</v>
      </c>
      <c r="C71" s="91">
        <v>7</v>
      </c>
      <c r="D71" s="109"/>
      <c r="E71" s="110"/>
      <c r="F71" s="111">
        <v>107</v>
      </c>
      <c r="G71" s="112">
        <v>2500</v>
      </c>
      <c r="H71" s="58"/>
      <c r="I71" s="127">
        <f t="shared" si="36"/>
        <v>0</v>
      </c>
      <c r="J71" s="124">
        <f t="shared" si="37"/>
        <v>0</v>
      </c>
      <c r="K71" s="124">
        <f t="shared" si="38"/>
        <v>0</v>
      </c>
      <c r="L71" s="124">
        <f t="shared" si="39"/>
        <v>0</v>
      </c>
      <c r="M71" s="124">
        <f t="shared" si="40"/>
        <v>0</v>
      </c>
      <c r="N71" s="124">
        <f t="shared" si="41"/>
        <v>0</v>
      </c>
      <c r="O71" s="124">
        <f t="shared" si="42"/>
        <v>2500</v>
      </c>
      <c r="P71" s="124">
        <f t="shared" si="43"/>
        <v>0</v>
      </c>
      <c r="Q71" s="124">
        <f t="shared" si="44"/>
        <v>0</v>
      </c>
      <c r="R71" s="124">
        <f t="shared" si="45"/>
        <v>0</v>
      </c>
      <c r="S71" s="128">
        <f t="shared" si="34"/>
        <v>0</v>
      </c>
      <c r="T71" s="54">
        <f t="shared" si="46"/>
        <v>0</v>
      </c>
      <c r="U71" s="54">
        <f t="shared" si="47"/>
        <v>0</v>
      </c>
      <c r="V71" s="54">
        <f t="shared" si="48"/>
        <v>0</v>
      </c>
      <c r="W71" s="54">
        <f t="shared" si="49"/>
        <v>0</v>
      </c>
      <c r="X71" s="54">
        <f t="shared" si="50"/>
        <v>0</v>
      </c>
      <c r="Y71" s="54">
        <f t="shared" si="51"/>
        <v>0</v>
      </c>
      <c r="Z71" s="54">
        <f t="shared" si="52"/>
        <v>0</v>
      </c>
      <c r="AA71" s="54">
        <f t="shared" si="53"/>
        <v>0</v>
      </c>
      <c r="AB71" s="72">
        <f t="shared" si="54"/>
        <v>0</v>
      </c>
      <c r="AC71" s="73">
        <f t="shared" si="35"/>
        <v>0</v>
      </c>
    </row>
    <row r="72" spans="1:29">
      <c r="A72" s="3">
        <v>43503</v>
      </c>
      <c r="B72" s="92" t="s">
        <v>86</v>
      </c>
      <c r="C72" s="91">
        <v>8</v>
      </c>
      <c r="D72" s="109">
        <v>1360.95</v>
      </c>
      <c r="E72" s="110">
        <v>201</v>
      </c>
      <c r="F72" s="111"/>
      <c r="G72" s="112"/>
      <c r="H72" s="58"/>
      <c r="I72" s="127">
        <f t="shared" si="36"/>
        <v>0</v>
      </c>
      <c r="J72" s="124">
        <f t="shared" si="37"/>
        <v>0</v>
      </c>
      <c r="K72" s="124">
        <f t="shared" si="38"/>
        <v>0</v>
      </c>
      <c r="L72" s="124">
        <f t="shared" si="39"/>
        <v>0</v>
      </c>
      <c r="M72" s="124">
        <f t="shared" si="40"/>
        <v>0</v>
      </c>
      <c r="N72" s="124">
        <f t="shared" si="41"/>
        <v>0</v>
      </c>
      <c r="O72" s="124">
        <f t="shared" si="42"/>
        <v>0</v>
      </c>
      <c r="P72" s="124">
        <f t="shared" si="43"/>
        <v>0</v>
      </c>
      <c r="Q72" s="124">
        <f t="shared" si="44"/>
        <v>0</v>
      </c>
      <c r="R72" s="124">
        <f t="shared" si="45"/>
        <v>0</v>
      </c>
      <c r="S72" s="128">
        <f t="shared" si="34"/>
        <v>0</v>
      </c>
      <c r="T72" s="54">
        <f t="shared" si="46"/>
        <v>1360.95</v>
      </c>
      <c r="U72" s="54">
        <f t="shared" si="47"/>
        <v>0</v>
      </c>
      <c r="V72" s="54">
        <f t="shared" si="48"/>
        <v>0</v>
      </c>
      <c r="W72" s="54">
        <f t="shared" si="49"/>
        <v>0</v>
      </c>
      <c r="X72" s="54">
        <f t="shared" si="50"/>
        <v>0</v>
      </c>
      <c r="Y72" s="54">
        <f t="shared" si="51"/>
        <v>0</v>
      </c>
      <c r="Z72" s="54">
        <f t="shared" si="52"/>
        <v>0</v>
      </c>
      <c r="AA72" s="54">
        <f t="shared" si="53"/>
        <v>0</v>
      </c>
      <c r="AB72" s="72">
        <f t="shared" si="54"/>
        <v>0</v>
      </c>
      <c r="AC72" s="73">
        <f t="shared" si="35"/>
        <v>0</v>
      </c>
    </row>
    <row r="73" spans="1:29">
      <c r="A73" s="3">
        <v>43507</v>
      </c>
      <c r="B73" s="92" t="s">
        <v>87</v>
      </c>
      <c r="C73" s="91">
        <v>9</v>
      </c>
      <c r="D73" s="109"/>
      <c r="E73" s="110"/>
      <c r="F73" s="111">
        <v>108</v>
      </c>
      <c r="G73" s="112">
        <v>35.64</v>
      </c>
      <c r="H73" s="58"/>
      <c r="I73" s="127">
        <f t="shared" si="36"/>
        <v>0</v>
      </c>
      <c r="J73" s="124">
        <f t="shared" si="37"/>
        <v>0</v>
      </c>
      <c r="K73" s="124">
        <f t="shared" si="38"/>
        <v>0</v>
      </c>
      <c r="L73" s="124">
        <f t="shared" si="39"/>
        <v>0</v>
      </c>
      <c r="M73" s="124">
        <f t="shared" si="40"/>
        <v>0</v>
      </c>
      <c r="N73" s="124">
        <f t="shared" si="41"/>
        <v>0</v>
      </c>
      <c r="O73" s="124">
        <f t="shared" si="42"/>
        <v>0</v>
      </c>
      <c r="P73" s="124">
        <f t="shared" si="43"/>
        <v>35.64</v>
      </c>
      <c r="Q73" s="124">
        <f t="shared" si="44"/>
        <v>0</v>
      </c>
      <c r="R73" s="124">
        <f t="shared" si="45"/>
        <v>0</v>
      </c>
      <c r="S73" s="128">
        <f t="shared" si="34"/>
        <v>0</v>
      </c>
      <c r="T73" s="54">
        <f t="shared" si="46"/>
        <v>0</v>
      </c>
      <c r="U73" s="54">
        <f t="shared" si="47"/>
        <v>0</v>
      </c>
      <c r="V73" s="54">
        <f t="shared" si="48"/>
        <v>0</v>
      </c>
      <c r="W73" s="54">
        <f t="shared" si="49"/>
        <v>0</v>
      </c>
      <c r="X73" s="54">
        <f t="shared" si="50"/>
        <v>0</v>
      </c>
      <c r="Y73" s="54">
        <f t="shared" si="51"/>
        <v>0</v>
      </c>
      <c r="Z73" s="54">
        <f t="shared" si="52"/>
        <v>0</v>
      </c>
      <c r="AA73" s="54">
        <f t="shared" si="53"/>
        <v>0</v>
      </c>
      <c r="AB73" s="72">
        <f t="shared" si="54"/>
        <v>0</v>
      </c>
      <c r="AC73" s="73">
        <f t="shared" si="35"/>
        <v>0</v>
      </c>
    </row>
    <row r="74" spans="1:29">
      <c r="A74" s="3">
        <v>43509</v>
      </c>
      <c r="B74" s="92" t="s">
        <v>88</v>
      </c>
      <c r="C74" s="91">
        <v>10</v>
      </c>
      <c r="D74" s="109"/>
      <c r="E74" s="110"/>
      <c r="F74" s="111">
        <v>103</v>
      </c>
      <c r="G74" s="112">
        <v>1257</v>
      </c>
      <c r="H74" s="58"/>
      <c r="I74" s="127">
        <f t="shared" si="36"/>
        <v>0</v>
      </c>
      <c r="J74" s="124">
        <f t="shared" si="37"/>
        <v>0</v>
      </c>
      <c r="K74" s="124">
        <f t="shared" si="38"/>
        <v>1257</v>
      </c>
      <c r="L74" s="124">
        <f t="shared" si="39"/>
        <v>0</v>
      </c>
      <c r="M74" s="124">
        <f t="shared" si="40"/>
        <v>0</v>
      </c>
      <c r="N74" s="124">
        <f t="shared" si="41"/>
        <v>0</v>
      </c>
      <c r="O74" s="124">
        <f t="shared" si="42"/>
        <v>0</v>
      </c>
      <c r="P74" s="124">
        <f t="shared" si="43"/>
        <v>0</v>
      </c>
      <c r="Q74" s="124">
        <f t="shared" si="44"/>
        <v>0</v>
      </c>
      <c r="R74" s="124">
        <f t="shared" si="45"/>
        <v>0</v>
      </c>
      <c r="S74" s="128">
        <f t="shared" si="34"/>
        <v>0</v>
      </c>
      <c r="T74" s="54">
        <f t="shared" si="46"/>
        <v>0</v>
      </c>
      <c r="U74" s="54">
        <f t="shared" si="47"/>
        <v>0</v>
      </c>
      <c r="V74" s="54">
        <f t="shared" si="48"/>
        <v>0</v>
      </c>
      <c r="W74" s="54">
        <f t="shared" si="49"/>
        <v>0</v>
      </c>
      <c r="X74" s="54">
        <f t="shared" si="50"/>
        <v>0</v>
      </c>
      <c r="Y74" s="54">
        <f t="shared" si="51"/>
        <v>0</v>
      </c>
      <c r="Z74" s="54">
        <f t="shared" si="52"/>
        <v>0</v>
      </c>
      <c r="AA74" s="54">
        <f t="shared" si="53"/>
        <v>0</v>
      </c>
      <c r="AB74" s="72">
        <f t="shared" si="54"/>
        <v>0</v>
      </c>
      <c r="AC74" s="73">
        <f t="shared" si="35"/>
        <v>0</v>
      </c>
    </row>
    <row r="75" spans="1:29">
      <c r="A75" s="3">
        <v>43514</v>
      </c>
      <c r="B75" s="92" t="s">
        <v>92</v>
      </c>
      <c r="C75" s="91">
        <v>11</v>
      </c>
      <c r="D75" s="109"/>
      <c r="E75" s="110"/>
      <c r="F75" s="111">
        <v>103</v>
      </c>
      <c r="G75" s="112">
        <v>70</v>
      </c>
      <c r="H75" s="58"/>
      <c r="I75" s="127">
        <f t="shared" si="36"/>
        <v>0</v>
      </c>
      <c r="J75" s="124">
        <f t="shared" si="37"/>
        <v>0</v>
      </c>
      <c r="K75" s="124">
        <f t="shared" si="38"/>
        <v>70</v>
      </c>
      <c r="L75" s="124">
        <f t="shared" si="39"/>
        <v>0</v>
      </c>
      <c r="M75" s="124">
        <f t="shared" si="40"/>
        <v>0</v>
      </c>
      <c r="N75" s="124">
        <f t="shared" si="41"/>
        <v>0</v>
      </c>
      <c r="O75" s="124">
        <f t="shared" si="42"/>
        <v>0</v>
      </c>
      <c r="P75" s="124">
        <f t="shared" si="43"/>
        <v>0</v>
      </c>
      <c r="Q75" s="124">
        <f t="shared" si="44"/>
        <v>0</v>
      </c>
      <c r="R75" s="124">
        <f t="shared" si="45"/>
        <v>0</v>
      </c>
      <c r="S75" s="128">
        <f t="shared" si="34"/>
        <v>0</v>
      </c>
      <c r="T75" s="54">
        <f t="shared" si="46"/>
        <v>0</v>
      </c>
      <c r="U75" s="54">
        <f t="shared" si="47"/>
        <v>0</v>
      </c>
      <c r="V75" s="54">
        <f t="shared" si="48"/>
        <v>0</v>
      </c>
      <c r="W75" s="54">
        <f t="shared" si="49"/>
        <v>0</v>
      </c>
      <c r="X75" s="54">
        <f t="shared" si="50"/>
        <v>0</v>
      </c>
      <c r="Y75" s="54">
        <f t="shared" si="51"/>
        <v>0</v>
      </c>
      <c r="Z75" s="54">
        <f t="shared" si="52"/>
        <v>0</v>
      </c>
      <c r="AA75" s="54">
        <f t="shared" si="53"/>
        <v>0</v>
      </c>
      <c r="AB75" s="72">
        <f t="shared" si="54"/>
        <v>0</v>
      </c>
      <c r="AC75" s="73">
        <f t="shared" si="35"/>
        <v>0</v>
      </c>
    </row>
    <row r="76" spans="1:29">
      <c r="A76" s="3">
        <v>43535</v>
      </c>
      <c r="B76" s="92" t="s">
        <v>93</v>
      </c>
      <c r="C76" s="91">
        <v>12</v>
      </c>
      <c r="D76" s="109">
        <v>2812</v>
      </c>
      <c r="E76" s="110">
        <v>201</v>
      </c>
      <c r="F76" s="111"/>
      <c r="G76" s="112"/>
      <c r="H76" s="58"/>
      <c r="I76" s="127">
        <f t="shared" si="36"/>
        <v>0</v>
      </c>
      <c r="J76" s="124">
        <f t="shared" si="37"/>
        <v>0</v>
      </c>
      <c r="K76" s="124">
        <f t="shared" si="38"/>
        <v>0</v>
      </c>
      <c r="L76" s="124">
        <f t="shared" si="39"/>
        <v>0</v>
      </c>
      <c r="M76" s="124">
        <f t="shared" si="40"/>
        <v>0</v>
      </c>
      <c r="N76" s="124">
        <f t="shared" si="41"/>
        <v>0</v>
      </c>
      <c r="O76" s="124">
        <f t="shared" si="42"/>
        <v>0</v>
      </c>
      <c r="P76" s="124">
        <f t="shared" si="43"/>
        <v>0</v>
      </c>
      <c r="Q76" s="124">
        <f t="shared" si="44"/>
        <v>0</v>
      </c>
      <c r="R76" s="124">
        <f t="shared" si="45"/>
        <v>0</v>
      </c>
      <c r="S76" s="128">
        <f t="shared" si="34"/>
        <v>0</v>
      </c>
      <c r="T76" s="54">
        <f t="shared" si="46"/>
        <v>2812</v>
      </c>
      <c r="U76" s="54">
        <f t="shared" si="47"/>
        <v>0</v>
      </c>
      <c r="V76" s="54">
        <f t="shared" si="48"/>
        <v>0</v>
      </c>
      <c r="W76" s="54">
        <f t="shared" si="49"/>
        <v>0</v>
      </c>
      <c r="X76" s="54">
        <f t="shared" si="50"/>
        <v>0</v>
      </c>
      <c r="Y76" s="54">
        <f t="shared" si="51"/>
        <v>0</v>
      </c>
      <c r="Z76" s="54">
        <f t="shared" si="52"/>
        <v>0</v>
      </c>
      <c r="AA76" s="54">
        <f t="shared" si="53"/>
        <v>0</v>
      </c>
      <c r="AB76" s="72">
        <f t="shared" si="54"/>
        <v>0</v>
      </c>
      <c r="AC76" s="73">
        <f t="shared" si="35"/>
        <v>0</v>
      </c>
    </row>
    <row r="77" spans="1:29">
      <c r="A77" s="3">
        <v>43535</v>
      </c>
      <c r="B77" s="92" t="s">
        <v>66</v>
      </c>
      <c r="C77" s="91">
        <v>13</v>
      </c>
      <c r="D77" s="109"/>
      <c r="E77" s="110"/>
      <c r="F77" s="111">
        <v>108</v>
      </c>
      <c r="G77" s="112">
        <v>29</v>
      </c>
      <c r="H77" s="58"/>
      <c r="I77" s="127">
        <f t="shared" si="36"/>
        <v>0</v>
      </c>
      <c r="J77" s="124">
        <f t="shared" si="37"/>
        <v>0</v>
      </c>
      <c r="K77" s="124">
        <f t="shared" si="38"/>
        <v>0</v>
      </c>
      <c r="L77" s="124">
        <f t="shared" si="39"/>
        <v>0</v>
      </c>
      <c r="M77" s="124">
        <f t="shared" si="40"/>
        <v>0</v>
      </c>
      <c r="N77" s="124">
        <f t="shared" si="41"/>
        <v>0</v>
      </c>
      <c r="O77" s="124">
        <f t="shared" si="42"/>
        <v>0</v>
      </c>
      <c r="P77" s="124">
        <f t="shared" si="43"/>
        <v>29</v>
      </c>
      <c r="Q77" s="124">
        <f t="shared" si="44"/>
        <v>0</v>
      </c>
      <c r="R77" s="124">
        <f t="shared" si="45"/>
        <v>0</v>
      </c>
      <c r="S77" s="128">
        <f t="shared" si="34"/>
        <v>0</v>
      </c>
      <c r="T77" s="54">
        <f t="shared" si="46"/>
        <v>0</v>
      </c>
      <c r="U77" s="54">
        <f t="shared" si="47"/>
        <v>0</v>
      </c>
      <c r="V77" s="54">
        <f t="shared" si="48"/>
        <v>0</v>
      </c>
      <c r="W77" s="54">
        <f t="shared" si="49"/>
        <v>0</v>
      </c>
      <c r="X77" s="54">
        <f t="shared" si="50"/>
        <v>0</v>
      </c>
      <c r="Y77" s="54">
        <f t="shared" si="51"/>
        <v>0</v>
      </c>
      <c r="Z77" s="54">
        <f t="shared" si="52"/>
        <v>0</v>
      </c>
      <c r="AA77" s="54">
        <f t="shared" si="53"/>
        <v>0</v>
      </c>
      <c r="AB77" s="72">
        <f t="shared" si="54"/>
        <v>0</v>
      </c>
      <c r="AC77" s="73">
        <f t="shared" si="35"/>
        <v>0</v>
      </c>
    </row>
    <row r="78" spans="1:29">
      <c r="A78" s="55">
        <v>43563</v>
      </c>
      <c r="B78" s="93" t="s">
        <v>19</v>
      </c>
      <c r="C78" s="91">
        <v>14</v>
      </c>
      <c r="D78" s="109">
        <v>330</v>
      </c>
      <c r="E78" s="110">
        <v>201</v>
      </c>
      <c r="F78" s="111"/>
      <c r="G78" s="112"/>
      <c r="H78" s="58"/>
      <c r="I78" s="127">
        <f t="shared" si="36"/>
        <v>0</v>
      </c>
      <c r="J78" s="124">
        <f t="shared" si="37"/>
        <v>0</v>
      </c>
      <c r="K78" s="124">
        <f t="shared" si="38"/>
        <v>0</v>
      </c>
      <c r="L78" s="124">
        <f t="shared" si="39"/>
        <v>0</v>
      </c>
      <c r="M78" s="124">
        <f t="shared" si="40"/>
        <v>0</v>
      </c>
      <c r="N78" s="124">
        <f t="shared" si="41"/>
        <v>0</v>
      </c>
      <c r="O78" s="124">
        <f t="shared" si="42"/>
        <v>0</v>
      </c>
      <c r="P78" s="124">
        <f t="shared" si="43"/>
        <v>0</v>
      </c>
      <c r="Q78" s="124">
        <f t="shared" si="44"/>
        <v>0</v>
      </c>
      <c r="R78" s="124">
        <f t="shared" si="45"/>
        <v>0</v>
      </c>
      <c r="S78" s="128">
        <f t="shared" si="34"/>
        <v>0</v>
      </c>
      <c r="T78" s="54">
        <f t="shared" si="46"/>
        <v>330</v>
      </c>
      <c r="U78" s="54">
        <f t="shared" si="47"/>
        <v>0</v>
      </c>
      <c r="V78" s="54">
        <f t="shared" si="48"/>
        <v>0</v>
      </c>
      <c r="W78" s="54">
        <f t="shared" si="49"/>
        <v>0</v>
      </c>
      <c r="X78" s="54">
        <f t="shared" si="50"/>
        <v>0</v>
      </c>
      <c r="Y78" s="54">
        <f t="shared" si="51"/>
        <v>0</v>
      </c>
      <c r="Z78" s="54">
        <f t="shared" si="52"/>
        <v>0</v>
      </c>
      <c r="AA78" s="54">
        <f t="shared" si="53"/>
        <v>0</v>
      </c>
      <c r="AB78" s="72">
        <f t="shared" si="54"/>
        <v>0</v>
      </c>
      <c r="AC78" s="73">
        <f t="shared" si="35"/>
        <v>0</v>
      </c>
    </row>
    <row r="79" spans="1:29">
      <c r="A79" s="55">
        <v>43200</v>
      </c>
      <c r="B79" s="93" t="s">
        <v>66</v>
      </c>
      <c r="C79" s="91">
        <v>15</v>
      </c>
      <c r="D79" s="113"/>
      <c r="E79" s="114"/>
      <c r="F79" s="115">
        <v>108</v>
      </c>
      <c r="G79" s="116">
        <v>26</v>
      </c>
      <c r="H79" s="59"/>
      <c r="I79" s="127">
        <f t="shared" si="36"/>
        <v>0</v>
      </c>
      <c r="J79" s="124">
        <f t="shared" si="37"/>
        <v>0</v>
      </c>
      <c r="K79" s="124">
        <f t="shared" si="38"/>
        <v>0</v>
      </c>
      <c r="L79" s="124">
        <f t="shared" si="39"/>
        <v>0</v>
      </c>
      <c r="M79" s="124">
        <f t="shared" si="40"/>
        <v>0</v>
      </c>
      <c r="N79" s="124">
        <f t="shared" si="41"/>
        <v>0</v>
      </c>
      <c r="O79" s="124">
        <f t="shared" si="42"/>
        <v>0</v>
      </c>
      <c r="P79" s="124">
        <f t="shared" si="43"/>
        <v>26</v>
      </c>
      <c r="Q79" s="124">
        <f t="shared" si="44"/>
        <v>0</v>
      </c>
      <c r="R79" s="124">
        <f t="shared" si="45"/>
        <v>0</v>
      </c>
      <c r="S79" s="128">
        <f t="shared" si="34"/>
        <v>0</v>
      </c>
      <c r="T79" s="54">
        <f t="shared" si="46"/>
        <v>0</v>
      </c>
      <c r="U79" s="54">
        <f t="shared" si="47"/>
        <v>0</v>
      </c>
      <c r="V79" s="54">
        <f t="shared" si="48"/>
        <v>0</v>
      </c>
      <c r="W79" s="54">
        <f t="shared" si="49"/>
        <v>0</v>
      </c>
      <c r="X79" s="54">
        <f t="shared" si="50"/>
        <v>0</v>
      </c>
      <c r="Y79" s="54">
        <f t="shared" si="51"/>
        <v>0</v>
      </c>
      <c r="Z79" s="54">
        <f t="shared" si="52"/>
        <v>0</v>
      </c>
      <c r="AA79" s="54">
        <f t="shared" si="53"/>
        <v>0</v>
      </c>
      <c r="AB79" s="72">
        <f t="shared" si="54"/>
        <v>0</v>
      </c>
      <c r="AC79" s="73">
        <f t="shared" si="35"/>
        <v>0</v>
      </c>
    </row>
    <row r="80" spans="1:29">
      <c r="A80" s="55" t="s">
        <v>97</v>
      </c>
      <c r="B80" s="94" t="s">
        <v>98</v>
      </c>
      <c r="C80" s="91">
        <v>16</v>
      </c>
      <c r="D80" s="113">
        <v>650</v>
      </c>
      <c r="E80" s="114">
        <v>201</v>
      </c>
      <c r="F80" s="115"/>
      <c r="G80" s="116"/>
      <c r="H80" s="59"/>
      <c r="I80" s="127">
        <f t="shared" si="36"/>
        <v>0</v>
      </c>
      <c r="J80" s="124">
        <f t="shared" si="37"/>
        <v>0</v>
      </c>
      <c r="K80" s="124">
        <f t="shared" si="38"/>
        <v>0</v>
      </c>
      <c r="L80" s="124">
        <f t="shared" si="39"/>
        <v>0</v>
      </c>
      <c r="M80" s="124">
        <f t="shared" si="40"/>
        <v>0</v>
      </c>
      <c r="N80" s="124">
        <f t="shared" si="41"/>
        <v>0</v>
      </c>
      <c r="O80" s="124">
        <f t="shared" si="42"/>
        <v>0</v>
      </c>
      <c r="P80" s="124">
        <f t="shared" si="43"/>
        <v>0</v>
      </c>
      <c r="Q80" s="124">
        <f t="shared" si="44"/>
        <v>0</v>
      </c>
      <c r="R80" s="124">
        <f t="shared" si="45"/>
        <v>0</v>
      </c>
      <c r="S80" s="128">
        <f t="shared" si="34"/>
        <v>0</v>
      </c>
      <c r="T80" s="54">
        <f t="shared" si="46"/>
        <v>650</v>
      </c>
      <c r="U80" s="54">
        <f t="shared" si="47"/>
        <v>0</v>
      </c>
      <c r="V80" s="54">
        <f t="shared" si="48"/>
        <v>0</v>
      </c>
      <c r="W80" s="54">
        <f t="shared" si="49"/>
        <v>0</v>
      </c>
      <c r="X80" s="54">
        <f t="shared" si="50"/>
        <v>0</v>
      </c>
      <c r="Y80" s="54">
        <f t="shared" si="51"/>
        <v>0</v>
      </c>
      <c r="Z80" s="54">
        <f t="shared" si="52"/>
        <v>0</v>
      </c>
      <c r="AA80" s="54">
        <f t="shared" si="53"/>
        <v>0</v>
      </c>
      <c r="AB80" s="72">
        <f t="shared" si="54"/>
        <v>0</v>
      </c>
      <c r="AC80" s="73">
        <f t="shared" si="35"/>
        <v>0</v>
      </c>
    </row>
    <row r="81" spans="1:29">
      <c r="A81" s="55">
        <v>43593</v>
      </c>
      <c r="B81" s="94" t="s">
        <v>99</v>
      </c>
      <c r="C81" s="91">
        <v>17</v>
      </c>
      <c r="D81" s="113">
        <v>180</v>
      </c>
      <c r="E81" s="114">
        <v>201</v>
      </c>
      <c r="F81" s="115"/>
      <c r="G81" s="116"/>
      <c r="H81" s="59"/>
      <c r="I81" s="127">
        <f t="shared" si="36"/>
        <v>0</v>
      </c>
      <c r="J81" s="124">
        <f t="shared" si="37"/>
        <v>0</v>
      </c>
      <c r="K81" s="124">
        <f t="shared" si="38"/>
        <v>0</v>
      </c>
      <c r="L81" s="124">
        <f t="shared" si="39"/>
        <v>0</v>
      </c>
      <c r="M81" s="124">
        <f t="shared" si="40"/>
        <v>0</v>
      </c>
      <c r="N81" s="124">
        <f t="shared" si="41"/>
        <v>0</v>
      </c>
      <c r="O81" s="124">
        <f t="shared" si="42"/>
        <v>0</v>
      </c>
      <c r="P81" s="124">
        <f t="shared" si="43"/>
        <v>0</v>
      </c>
      <c r="Q81" s="124">
        <f t="shared" si="44"/>
        <v>0</v>
      </c>
      <c r="R81" s="124">
        <f t="shared" si="45"/>
        <v>0</v>
      </c>
      <c r="S81" s="128">
        <f t="shared" si="34"/>
        <v>0</v>
      </c>
      <c r="T81" s="54">
        <f t="shared" si="46"/>
        <v>180</v>
      </c>
      <c r="U81" s="54">
        <f t="shared" si="47"/>
        <v>0</v>
      </c>
      <c r="V81" s="54">
        <f t="shared" si="48"/>
        <v>0</v>
      </c>
      <c r="W81" s="54">
        <f t="shared" si="49"/>
        <v>0</v>
      </c>
      <c r="X81" s="54">
        <f t="shared" si="50"/>
        <v>0</v>
      </c>
      <c r="Y81" s="54">
        <f t="shared" si="51"/>
        <v>0</v>
      </c>
      <c r="Z81" s="54">
        <f t="shared" si="52"/>
        <v>0</v>
      </c>
      <c r="AA81" s="54">
        <f t="shared" si="53"/>
        <v>0</v>
      </c>
      <c r="AB81" s="72">
        <f t="shared" si="54"/>
        <v>0</v>
      </c>
      <c r="AC81" s="73">
        <f t="shared" si="35"/>
        <v>0</v>
      </c>
    </row>
    <row r="82" spans="1:29">
      <c r="A82" s="55">
        <v>43595</v>
      </c>
      <c r="B82" s="94" t="s">
        <v>12</v>
      </c>
      <c r="C82" s="91">
        <v>18</v>
      </c>
      <c r="D82" s="113"/>
      <c r="E82" s="114"/>
      <c r="F82" s="115">
        <v>108</v>
      </c>
      <c r="G82" s="116">
        <v>57.4</v>
      </c>
      <c r="H82" s="59"/>
      <c r="I82" s="127">
        <f t="shared" si="36"/>
        <v>0</v>
      </c>
      <c r="J82" s="124">
        <f t="shared" si="37"/>
        <v>0</v>
      </c>
      <c r="K82" s="124">
        <f t="shared" si="38"/>
        <v>0</v>
      </c>
      <c r="L82" s="124">
        <f t="shared" si="39"/>
        <v>0</v>
      </c>
      <c r="M82" s="124">
        <f t="shared" si="40"/>
        <v>0</v>
      </c>
      <c r="N82" s="124">
        <f t="shared" si="41"/>
        <v>0</v>
      </c>
      <c r="O82" s="124">
        <f t="shared" si="42"/>
        <v>0</v>
      </c>
      <c r="P82" s="124">
        <f t="shared" si="43"/>
        <v>57.4</v>
      </c>
      <c r="Q82" s="124">
        <f t="shared" si="44"/>
        <v>0</v>
      </c>
      <c r="R82" s="124">
        <f t="shared" si="45"/>
        <v>0</v>
      </c>
      <c r="S82" s="128">
        <f t="shared" si="34"/>
        <v>0</v>
      </c>
      <c r="T82" s="54">
        <f t="shared" si="46"/>
        <v>0</v>
      </c>
      <c r="U82" s="54">
        <f t="shared" si="47"/>
        <v>0</v>
      </c>
      <c r="V82" s="54">
        <f t="shared" si="48"/>
        <v>0</v>
      </c>
      <c r="W82" s="54">
        <f t="shared" si="49"/>
        <v>0</v>
      </c>
      <c r="X82" s="54">
        <f t="shared" si="50"/>
        <v>0</v>
      </c>
      <c r="Y82" s="54">
        <f t="shared" si="51"/>
        <v>0</v>
      </c>
      <c r="Z82" s="54">
        <f t="shared" si="52"/>
        <v>0</v>
      </c>
      <c r="AA82" s="54">
        <f t="shared" si="53"/>
        <v>0</v>
      </c>
      <c r="AB82" s="72">
        <f t="shared" si="54"/>
        <v>0</v>
      </c>
      <c r="AC82" s="73">
        <f t="shared" si="35"/>
        <v>0</v>
      </c>
    </row>
    <row r="83" spans="1:29">
      <c r="A83" s="55">
        <v>43613</v>
      </c>
      <c r="B83" s="94" t="s">
        <v>100</v>
      </c>
      <c r="C83" s="91">
        <v>19</v>
      </c>
      <c r="D83" s="113">
        <v>750</v>
      </c>
      <c r="E83" s="114">
        <v>201</v>
      </c>
      <c r="F83" s="115"/>
      <c r="G83" s="116"/>
      <c r="H83" s="59"/>
      <c r="I83" s="127">
        <f t="shared" si="36"/>
        <v>0</v>
      </c>
      <c r="J83" s="124">
        <f t="shared" si="37"/>
        <v>0</v>
      </c>
      <c r="K83" s="124">
        <f t="shared" si="38"/>
        <v>0</v>
      </c>
      <c r="L83" s="124">
        <f t="shared" si="39"/>
        <v>0</v>
      </c>
      <c r="M83" s="124">
        <f t="shared" si="40"/>
        <v>0</v>
      </c>
      <c r="N83" s="124">
        <f t="shared" si="41"/>
        <v>0</v>
      </c>
      <c r="O83" s="124">
        <f t="shared" si="42"/>
        <v>0</v>
      </c>
      <c r="P83" s="124">
        <f t="shared" si="43"/>
        <v>0</v>
      </c>
      <c r="Q83" s="124">
        <f t="shared" si="44"/>
        <v>0</v>
      </c>
      <c r="R83" s="124">
        <f t="shared" si="45"/>
        <v>0</v>
      </c>
      <c r="S83" s="128">
        <f t="shared" si="34"/>
        <v>0</v>
      </c>
      <c r="T83" s="54">
        <f t="shared" si="46"/>
        <v>750</v>
      </c>
      <c r="U83" s="54">
        <f t="shared" si="47"/>
        <v>0</v>
      </c>
      <c r="V83" s="54">
        <f t="shared" si="48"/>
        <v>0</v>
      </c>
      <c r="W83" s="54">
        <f t="shared" si="49"/>
        <v>0</v>
      </c>
      <c r="X83" s="54">
        <f t="shared" si="50"/>
        <v>0</v>
      </c>
      <c r="Y83" s="54">
        <f t="shared" si="51"/>
        <v>0</v>
      </c>
      <c r="Z83" s="54">
        <f t="shared" si="52"/>
        <v>0</v>
      </c>
      <c r="AA83" s="54">
        <f t="shared" si="53"/>
        <v>0</v>
      </c>
      <c r="AB83" s="72">
        <f t="shared" si="54"/>
        <v>0</v>
      </c>
      <c r="AC83" s="73">
        <f t="shared" si="35"/>
        <v>0</v>
      </c>
    </row>
    <row r="84" spans="1:29">
      <c r="A84" s="55">
        <v>43625</v>
      </c>
      <c r="B84" s="94" t="s">
        <v>101</v>
      </c>
      <c r="C84" s="91">
        <v>20</v>
      </c>
      <c r="D84" s="113">
        <v>5000</v>
      </c>
      <c r="E84" s="114">
        <v>211</v>
      </c>
      <c r="F84" s="115">
        <v>110</v>
      </c>
      <c r="G84" s="116">
        <v>5000</v>
      </c>
      <c r="H84" s="59"/>
      <c r="I84" s="127">
        <f t="shared" si="36"/>
        <v>0</v>
      </c>
      <c r="J84" s="124">
        <f t="shared" si="37"/>
        <v>0</v>
      </c>
      <c r="K84" s="124">
        <f t="shared" si="38"/>
        <v>0</v>
      </c>
      <c r="L84" s="124">
        <f t="shared" si="39"/>
        <v>0</v>
      </c>
      <c r="M84" s="124">
        <f t="shared" si="40"/>
        <v>0</v>
      </c>
      <c r="N84" s="124">
        <f t="shared" si="41"/>
        <v>0</v>
      </c>
      <c r="O84" s="124">
        <f t="shared" si="42"/>
        <v>0</v>
      </c>
      <c r="P84" s="124">
        <f t="shared" si="43"/>
        <v>0</v>
      </c>
      <c r="Q84" s="124">
        <f t="shared" si="44"/>
        <v>0</v>
      </c>
      <c r="R84" s="124">
        <f t="shared" si="45"/>
        <v>5000</v>
      </c>
      <c r="S84" s="128">
        <f t="shared" si="34"/>
        <v>0</v>
      </c>
      <c r="T84" s="54">
        <f t="shared" si="46"/>
        <v>0</v>
      </c>
      <c r="U84" s="54">
        <f t="shared" si="47"/>
        <v>0</v>
      </c>
      <c r="V84" s="54">
        <f t="shared" si="48"/>
        <v>0</v>
      </c>
      <c r="W84" s="54">
        <f t="shared" si="49"/>
        <v>0</v>
      </c>
      <c r="X84" s="54">
        <f t="shared" si="50"/>
        <v>0</v>
      </c>
      <c r="Y84" s="54">
        <f t="shared" si="51"/>
        <v>0</v>
      </c>
      <c r="Z84" s="54">
        <f t="shared" si="52"/>
        <v>0</v>
      </c>
      <c r="AA84" s="54">
        <f t="shared" si="53"/>
        <v>0</v>
      </c>
      <c r="AB84" s="72">
        <f t="shared" si="54"/>
        <v>0</v>
      </c>
      <c r="AC84" s="73">
        <f t="shared" si="35"/>
        <v>5000</v>
      </c>
    </row>
    <row r="85" spans="1:29">
      <c r="A85" s="55">
        <v>43625</v>
      </c>
      <c r="B85" s="94" t="s">
        <v>102</v>
      </c>
      <c r="C85" s="91">
        <v>21</v>
      </c>
      <c r="D85" s="113"/>
      <c r="E85" s="114"/>
      <c r="F85" s="115">
        <v>103</v>
      </c>
      <c r="G85" s="116">
        <v>109</v>
      </c>
      <c r="H85" s="59"/>
      <c r="I85" s="127">
        <f t="shared" si="36"/>
        <v>0</v>
      </c>
      <c r="J85" s="124">
        <f t="shared" si="37"/>
        <v>0</v>
      </c>
      <c r="K85" s="124">
        <f t="shared" si="38"/>
        <v>109</v>
      </c>
      <c r="L85" s="124">
        <f t="shared" si="39"/>
        <v>0</v>
      </c>
      <c r="M85" s="124">
        <f t="shared" si="40"/>
        <v>0</v>
      </c>
      <c r="N85" s="124">
        <f t="shared" si="41"/>
        <v>0</v>
      </c>
      <c r="O85" s="124">
        <f t="shared" si="42"/>
        <v>0</v>
      </c>
      <c r="P85" s="124">
        <f t="shared" si="43"/>
        <v>0</v>
      </c>
      <c r="Q85" s="124">
        <f t="shared" si="44"/>
        <v>0</v>
      </c>
      <c r="R85" s="124">
        <f t="shared" si="45"/>
        <v>0</v>
      </c>
      <c r="S85" s="128">
        <f t="shared" si="34"/>
        <v>0</v>
      </c>
      <c r="T85" s="54">
        <f t="shared" si="46"/>
        <v>0</v>
      </c>
      <c r="U85" s="54">
        <f t="shared" si="47"/>
        <v>0</v>
      </c>
      <c r="V85" s="54">
        <f t="shared" si="48"/>
        <v>0</v>
      </c>
      <c r="W85" s="54">
        <f t="shared" si="49"/>
        <v>0</v>
      </c>
      <c r="X85" s="54">
        <f t="shared" si="50"/>
        <v>0</v>
      </c>
      <c r="Y85" s="54">
        <f t="shared" si="51"/>
        <v>0</v>
      </c>
      <c r="Z85" s="54">
        <f t="shared" si="52"/>
        <v>0</v>
      </c>
      <c r="AA85" s="54">
        <f t="shared" si="53"/>
        <v>0</v>
      </c>
      <c r="AB85" s="72">
        <f t="shared" si="54"/>
        <v>0</v>
      </c>
      <c r="AC85" s="73">
        <f t="shared" si="35"/>
        <v>0</v>
      </c>
    </row>
    <row r="86" spans="1:29">
      <c r="A86" s="55">
        <v>43656</v>
      </c>
      <c r="B86" s="94" t="s">
        <v>12</v>
      </c>
      <c r="C86" s="91">
        <v>22</v>
      </c>
      <c r="D86" s="113"/>
      <c r="E86" s="114"/>
      <c r="F86" s="115">
        <v>108</v>
      </c>
      <c r="G86" s="116">
        <v>2</v>
      </c>
      <c r="H86" s="59"/>
      <c r="I86" s="127">
        <f t="shared" si="36"/>
        <v>0</v>
      </c>
      <c r="J86" s="124">
        <f t="shared" si="37"/>
        <v>0</v>
      </c>
      <c r="K86" s="124">
        <f t="shared" si="38"/>
        <v>0</v>
      </c>
      <c r="L86" s="124">
        <f t="shared" si="39"/>
        <v>0</v>
      </c>
      <c r="M86" s="124">
        <f t="shared" si="40"/>
        <v>0</v>
      </c>
      <c r="N86" s="124">
        <f t="shared" si="41"/>
        <v>0</v>
      </c>
      <c r="O86" s="124">
        <f t="shared" si="42"/>
        <v>0</v>
      </c>
      <c r="P86" s="124">
        <f t="shared" si="43"/>
        <v>2</v>
      </c>
      <c r="Q86" s="124">
        <f t="shared" si="44"/>
        <v>0</v>
      </c>
      <c r="R86" s="124">
        <f t="shared" si="45"/>
        <v>0</v>
      </c>
      <c r="S86" s="128">
        <f t="shared" si="34"/>
        <v>0</v>
      </c>
      <c r="T86" s="54">
        <f t="shared" si="46"/>
        <v>0</v>
      </c>
      <c r="U86" s="54">
        <f t="shared" si="47"/>
        <v>0</v>
      </c>
      <c r="V86" s="54">
        <f t="shared" si="48"/>
        <v>0</v>
      </c>
      <c r="W86" s="54">
        <f t="shared" si="49"/>
        <v>0</v>
      </c>
      <c r="X86" s="54">
        <f t="shared" si="50"/>
        <v>0</v>
      </c>
      <c r="Y86" s="54">
        <f t="shared" si="51"/>
        <v>0</v>
      </c>
      <c r="Z86" s="54">
        <f t="shared" si="52"/>
        <v>0</v>
      </c>
      <c r="AA86" s="54">
        <f t="shared" si="53"/>
        <v>0</v>
      </c>
      <c r="AB86" s="72">
        <f t="shared" si="54"/>
        <v>0</v>
      </c>
      <c r="AC86" s="73">
        <f t="shared" si="35"/>
        <v>0</v>
      </c>
    </row>
    <row r="87" spans="1:29">
      <c r="A87" s="55">
        <v>43695</v>
      </c>
      <c r="B87" s="94" t="s">
        <v>103</v>
      </c>
      <c r="C87" s="91">
        <v>23</v>
      </c>
      <c r="D87" s="113"/>
      <c r="E87" s="114"/>
      <c r="F87" s="115">
        <v>103</v>
      </c>
      <c r="G87" s="116">
        <v>35.5</v>
      </c>
      <c r="H87" s="59"/>
      <c r="I87" s="127">
        <f t="shared" si="36"/>
        <v>0</v>
      </c>
      <c r="J87" s="124">
        <f t="shared" si="37"/>
        <v>0</v>
      </c>
      <c r="K87" s="124">
        <f t="shared" si="38"/>
        <v>35.5</v>
      </c>
      <c r="L87" s="124">
        <f t="shared" si="39"/>
        <v>0</v>
      </c>
      <c r="M87" s="124">
        <f t="shared" si="40"/>
        <v>0</v>
      </c>
      <c r="N87" s="124">
        <f t="shared" si="41"/>
        <v>0</v>
      </c>
      <c r="O87" s="124">
        <f t="shared" si="42"/>
        <v>0</v>
      </c>
      <c r="P87" s="124">
        <f t="shared" si="43"/>
        <v>0</v>
      </c>
      <c r="Q87" s="124">
        <f t="shared" si="44"/>
        <v>0</v>
      </c>
      <c r="R87" s="124">
        <f t="shared" si="45"/>
        <v>0</v>
      </c>
      <c r="S87" s="128">
        <f t="shared" si="34"/>
        <v>0</v>
      </c>
      <c r="T87" s="54">
        <f t="shared" si="46"/>
        <v>0</v>
      </c>
      <c r="U87" s="54">
        <f t="shared" si="47"/>
        <v>0</v>
      </c>
      <c r="V87" s="54">
        <f t="shared" si="48"/>
        <v>0</v>
      </c>
      <c r="W87" s="54">
        <f t="shared" si="49"/>
        <v>0</v>
      </c>
      <c r="X87" s="54">
        <f t="shared" si="50"/>
        <v>0</v>
      </c>
      <c r="Y87" s="54">
        <f t="shared" si="51"/>
        <v>0</v>
      </c>
      <c r="Z87" s="54">
        <f t="shared" si="52"/>
        <v>0</v>
      </c>
      <c r="AA87" s="54">
        <f t="shared" si="53"/>
        <v>0</v>
      </c>
      <c r="AB87" s="72">
        <f t="shared" si="54"/>
        <v>0</v>
      </c>
      <c r="AC87" s="73">
        <f t="shared" si="35"/>
        <v>0</v>
      </c>
    </row>
    <row r="88" spans="1:29">
      <c r="A88" s="55">
        <v>43706</v>
      </c>
      <c r="B88" s="94" t="s">
        <v>104</v>
      </c>
      <c r="C88" s="91">
        <v>24</v>
      </c>
      <c r="D88" s="113">
        <v>200</v>
      </c>
      <c r="E88" s="114">
        <v>203</v>
      </c>
      <c r="F88" s="115"/>
      <c r="G88" s="116"/>
      <c r="H88" s="59"/>
      <c r="I88" s="127">
        <f t="shared" si="36"/>
        <v>0</v>
      </c>
      <c r="J88" s="124">
        <f t="shared" si="37"/>
        <v>0</v>
      </c>
      <c r="K88" s="124">
        <f t="shared" si="38"/>
        <v>0</v>
      </c>
      <c r="L88" s="124">
        <f t="shared" si="39"/>
        <v>0</v>
      </c>
      <c r="M88" s="124">
        <f t="shared" si="40"/>
        <v>0</v>
      </c>
      <c r="N88" s="124">
        <f t="shared" si="41"/>
        <v>0</v>
      </c>
      <c r="O88" s="124">
        <f t="shared" si="42"/>
        <v>0</v>
      </c>
      <c r="P88" s="124">
        <f t="shared" si="43"/>
        <v>0</v>
      </c>
      <c r="Q88" s="124">
        <f t="shared" si="44"/>
        <v>0</v>
      </c>
      <c r="R88" s="124">
        <f t="shared" si="45"/>
        <v>0</v>
      </c>
      <c r="S88" s="128">
        <f t="shared" si="34"/>
        <v>0</v>
      </c>
      <c r="T88" s="54">
        <f t="shared" si="46"/>
        <v>0</v>
      </c>
      <c r="U88" s="54">
        <f t="shared" si="47"/>
        <v>0</v>
      </c>
      <c r="V88" s="54">
        <f t="shared" si="48"/>
        <v>200</v>
      </c>
      <c r="W88" s="54">
        <f t="shared" si="49"/>
        <v>0</v>
      </c>
      <c r="X88" s="54">
        <f t="shared" si="50"/>
        <v>0</v>
      </c>
      <c r="Y88" s="54">
        <f t="shared" si="51"/>
        <v>0</v>
      </c>
      <c r="Z88" s="54">
        <f t="shared" si="52"/>
        <v>0</v>
      </c>
      <c r="AA88" s="54">
        <f t="shared" si="53"/>
        <v>0</v>
      </c>
      <c r="AB88" s="72">
        <f t="shared" si="54"/>
        <v>0</v>
      </c>
      <c r="AC88" s="73">
        <f t="shared" si="35"/>
        <v>0</v>
      </c>
    </row>
    <row r="89" spans="1:29">
      <c r="A89" s="55">
        <v>43714</v>
      </c>
      <c r="B89" s="94" t="s">
        <v>105</v>
      </c>
      <c r="C89" s="91">
        <v>25</v>
      </c>
      <c r="D89" s="113"/>
      <c r="E89" s="114"/>
      <c r="F89" s="115">
        <v>103</v>
      </c>
      <c r="G89" s="116">
        <v>100</v>
      </c>
      <c r="H89" s="59"/>
      <c r="I89" s="127">
        <f t="shared" si="36"/>
        <v>0</v>
      </c>
      <c r="J89" s="124">
        <f t="shared" si="37"/>
        <v>0</v>
      </c>
      <c r="K89" s="124">
        <f t="shared" si="38"/>
        <v>100</v>
      </c>
      <c r="L89" s="124">
        <f t="shared" si="39"/>
        <v>0</v>
      </c>
      <c r="M89" s="124">
        <f t="shared" si="40"/>
        <v>0</v>
      </c>
      <c r="N89" s="124">
        <f t="shared" si="41"/>
        <v>0</v>
      </c>
      <c r="O89" s="124">
        <f t="shared" si="42"/>
        <v>0</v>
      </c>
      <c r="P89" s="124">
        <f t="shared" si="43"/>
        <v>0</v>
      </c>
      <c r="Q89" s="124">
        <f t="shared" si="44"/>
        <v>0</v>
      </c>
      <c r="R89" s="124">
        <f t="shared" si="45"/>
        <v>0</v>
      </c>
      <c r="S89" s="128">
        <f t="shared" si="34"/>
        <v>0</v>
      </c>
      <c r="T89" s="54">
        <f t="shared" si="46"/>
        <v>0</v>
      </c>
      <c r="U89" s="54">
        <f t="shared" si="47"/>
        <v>0</v>
      </c>
      <c r="V89" s="54">
        <f t="shared" si="48"/>
        <v>0</v>
      </c>
      <c r="W89" s="54">
        <f t="shared" si="49"/>
        <v>0</v>
      </c>
      <c r="X89" s="54">
        <f t="shared" si="50"/>
        <v>0</v>
      </c>
      <c r="Y89" s="54">
        <f t="shared" si="51"/>
        <v>0</v>
      </c>
      <c r="Z89" s="54">
        <f t="shared" si="52"/>
        <v>0</v>
      </c>
      <c r="AA89" s="54">
        <f t="shared" si="53"/>
        <v>0</v>
      </c>
      <c r="AB89" s="72">
        <f t="shared" si="54"/>
        <v>0</v>
      </c>
      <c r="AC89" s="73">
        <f t="shared" si="35"/>
        <v>0</v>
      </c>
    </row>
    <row r="90" spans="1:29">
      <c r="A90" s="55">
        <v>43717</v>
      </c>
      <c r="B90" s="94" t="s">
        <v>108</v>
      </c>
      <c r="C90" s="91">
        <v>26</v>
      </c>
      <c r="D90" s="113">
        <v>500</v>
      </c>
      <c r="E90" s="114">
        <v>207</v>
      </c>
      <c r="F90" s="115"/>
      <c r="G90" s="116"/>
      <c r="H90" s="59"/>
      <c r="I90" s="127">
        <f t="shared" si="36"/>
        <v>0</v>
      </c>
      <c r="J90" s="124">
        <f t="shared" si="37"/>
        <v>0</v>
      </c>
      <c r="K90" s="124">
        <f t="shared" si="38"/>
        <v>0</v>
      </c>
      <c r="L90" s="124">
        <f t="shared" si="39"/>
        <v>0</v>
      </c>
      <c r="M90" s="124">
        <f t="shared" si="40"/>
        <v>0</v>
      </c>
      <c r="N90" s="124">
        <f t="shared" si="41"/>
        <v>0</v>
      </c>
      <c r="O90" s="124">
        <f t="shared" si="42"/>
        <v>0</v>
      </c>
      <c r="P90" s="124">
        <f t="shared" si="43"/>
        <v>0</v>
      </c>
      <c r="Q90" s="124">
        <f t="shared" si="44"/>
        <v>0</v>
      </c>
      <c r="R90" s="124">
        <f t="shared" si="45"/>
        <v>0</v>
      </c>
      <c r="S90" s="128">
        <f t="shared" si="34"/>
        <v>0</v>
      </c>
      <c r="T90" s="54">
        <f t="shared" si="46"/>
        <v>0</v>
      </c>
      <c r="U90" s="54">
        <f t="shared" si="47"/>
        <v>0</v>
      </c>
      <c r="V90" s="54">
        <f t="shared" si="48"/>
        <v>0</v>
      </c>
      <c r="W90" s="54">
        <f t="shared" si="49"/>
        <v>0</v>
      </c>
      <c r="X90" s="54">
        <f t="shared" si="50"/>
        <v>0</v>
      </c>
      <c r="Y90" s="54">
        <f t="shared" si="51"/>
        <v>500</v>
      </c>
      <c r="Z90" s="54">
        <f t="shared" si="52"/>
        <v>0</v>
      </c>
      <c r="AA90" s="54">
        <f t="shared" si="53"/>
        <v>0</v>
      </c>
      <c r="AB90" s="72">
        <f t="shared" si="54"/>
        <v>0</v>
      </c>
      <c r="AC90" s="73">
        <f t="shared" si="35"/>
        <v>0</v>
      </c>
    </row>
    <row r="91" spans="1:29">
      <c r="A91" s="55">
        <v>43718</v>
      </c>
      <c r="B91" s="94" t="s">
        <v>12</v>
      </c>
      <c r="C91" s="91">
        <v>27</v>
      </c>
      <c r="D91" s="113"/>
      <c r="E91" s="114"/>
      <c r="F91" s="115">
        <v>108</v>
      </c>
      <c r="G91" s="116">
        <v>2</v>
      </c>
      <c r="H91" s="59"/>
      <c r="I91" s="127">
        <f t="shared" si="36"/>
        <v>0</v>
      </c>
      <c r="J91" s="124">
        <f t="shared" si="37"/>
        <v>0</v>
      </c>
      <c r="K91" s="124">
        <f t="shared" si="38"/>
        <v>0</v>
      </c>
      <c r="L91" s="124">
        <f t="shared" si="39"/>
        <v>0</v>
      </c>
      <c r="M91" s="124">
        <f t="shared" si="40"/>
        <v>0</v>
      </c>
      <c r="N91" s="124">
        <f t="shared" si="41"/>
        <v>0</v>
      </c>
      <c r="O91" s="124">
        <f t="shared" si="42"/>
        <v>0</v>
      </c>
      <c r="P91" s="124">
        <f t="shared" si="43"/>
        <v>2</v>
      </c>
      <c r="Q91" s="124">
        <f t="shared" si="44"/>
        <v>0</v>
      </c>
      <c r="R91" s="124">
        <f t="shared" si="45"/>
        <v>0</v>
      </c>
      <c r="S91" s="128">
        <f t="shared" si="34"/>
        <v>0</v>
      </c>
      <c r="T91" s="54">
        <f t="shared" si="46"/>
        <v>0</v>
      </c>
      <c r="U91" s="54">
        <f t="shared" si="47"/>
        <v>0</v>
      </c>
      <c r="V91" s="54">
        <f t="shared" si="48"/>
        <v>0</v>
      </c>
      <c r="W91" s="54">
        <f t="shared" si="49"/>
        <v>0</v>
      </c>
      <c r="X91" s="54">
        <f t="shared" si="50"/>
        <v>0</v>
      </c>
      <c r="Y91" s="54">
        <f t="shared" si="51"/>
        <v>0</v>
      </c>
      <c r="Z91" s="54">
        <f t="shared" si="52"/>
        <v>0</v>
      </c>
      <c r="AA91" s="54">
        <f t="shared" si="53"/>
        <v>0</v>
      </c>
      <c r="AB91" s="72">
        <f t="shared" si="54"/>
        <v>0</v>
      </c>
      <c r="AC91" s="73">
        <f t="shared" si="35"/>
        <v>0</v>
      </c>
    </row>
    <row r="92" spans="1:29">
      <c r="A92" s="55">
        <v>43728</v>
      </c>
      <c r="B92" s="94" t="s">
        <v>84</v>
      </c>
      <c r="C92" s="91">
        <v>28</v>
      </c>
      <c r="D92" s="113">
        <v>5000</v>
      </c>
      <c r="E92" s="114">
        <v>210</v>
      </c>
      <c r="F92" s="115">
        <v>111</v>
      </c>
      <c r="G92" s="116">
        <v>5000</v>
      </c>
      <c r="H92" s="59"/>
      <c r="I92" s="127">
        <f t="shared" si="36"/>
        <v>0</v>
      </c>
      <c r="J92" s="124">
        <f t="shared" si="37"/>
        <v>0</v>
      </c>
      <c r="K92" s="124">
        <f t="shared" si="38"/>
        <v>0</v>
      </c>
      <c r="L92" s="124">
        <f t="shared" si="39"/>
        <v>0</v>
      </c>
      <c r="M92" s="124">
        <f t="shared" si="40"/>
        <v>0</v>
      </c>
      <c r="N92" s="124">
        <f t="shared" si="41"/>
        <v>0</v>
      </c>
      <c r="O92" s="124">
        <f t="shared" si="42"/>
        <v>0</v>
      </c>
      <c r="P92" s="124">
        <f t="shared" si="43"/>
        <v>0</v>
      </c>
      <c r="Q92" s="124">
        <f t="shared" si="44"/>
        <v>0</v>
      </c>
      <c r="R92" s="124">
        <f t="shared" si="45"/>
        <v>0</v>
      </c>
      <c r="S92" s="128">
        <f t="shared" si="34"/>
        <v>5000</v>
      </c>
      <c r="T92" s="54">
        <f t="shared" si="46"/>
        <v>0</v>
      </c>
      <c r="U92" s="54">
        <f t="shared" si="47"/>
        <v>0</v>
      </c>
      <c r="V92" s="54">
        <f t="shared" si="48"/>
        <v>0</v>
      </c>
      <c r="W92" s="54">
        <f t="shared" si="49"/>
        <v>0</v>
      </c>
      <c r="X92" s="54">
        <f t="shared" si="50"/>
        <v>0</v>
      </c>
      <c r="Y92" s="54">
        <f t="shared" si="51"/>
        <v>0</v>
      </c>
      <c r="Z92" s="54">
        <f t="shared" si="52"/>
        <v>0</v>
      </c>
      <c r="AA92" s="54">
        <f t="shared" si="53"/>
        <v>0</v>
      </c>
      <c r="AB92" s="72">
        <f t="shared" si="54"/>
        <v>5000</v>
      </c>
      <c r="AC92" s="73">
        <f t="shared" si="35"/>
        <v>0</v>
      </c>
    </row>
    <row r="93" spans="1:29">
      <c r="A93" s="55">
        <v>43728</v>
      </c>
      <c r="B93" s="94" t="s">
        <v>106</v>
      </c>
      <c r="C93" s="91">
        <v>29</v>
      </c>
      <c r="D93" s="113"/>
      <c r="E93" s="114"/>
      <c r="F93" s="115">
        <v>103</v>
      </c>
      <c r="G93" s="116">
        <v>4245.47</v>
      </c>
      <c r="H93" s="59"/>
      <c r="I93" s="127">
        <f t="shared" si="36"/>
        <v>0</v>
      </c>
      <c r="J93" s="124">
        <f t="shared" si="37"/>
        <v>0</v>
      </c>
      <c r="K93" s="124">
        <f t="shared" si="38"/>
        <v>4245.47</v>
      </c>
      <c r="L93" s="124">
        <f t="shared" si="39"/>
        <v>0</v>
      </c>
      <c r="M93" s="124">
        <f t="shared" si="40"/>
        <v>0</v>
      </c>
      <c r="N93" s="124">
        <f t="shared" si="41"/>
        <v>0</v>
      </c>
      <c r="O93" s="124">
        <f t="shared" si="42"/>
        <v>0</v>
      </c>
      <c r="P93" s="124">
        <f t="shared" si="43"/>
        <v>0</v>
      </c>
      <c r="Q93" s="124">
        <f t="shared" si="44"/>
        <v>0</v>
      </c>
      <c r="R93" s="124">
        <f t="shared" si="45"/>
        <v>0</v>
      </c>
      <c r="S93" s="128">
        <f t="shared" si="34"/>
        <v>0</v>
      </c>
      <c r="T93" s="54">
        <f t="shared" si="46"/>
        <v>0</v>
      </c>
      <c r="U93" s="54">
        <f t="shared" si="47"/>
        <v>0</v>
      </c>
      <c r="V93" s="54">
        <f t="shared" si="48"/>
        <v>0</v>
      </c>
      <c r="W93" s="54">
        <f t="shared" si="49"/>
        <v>0</v>
      </c>
      <c r="X93" s="54">
        <f t="shared" si="50"/>
        <v>0</v>
      </c>
      <c r="Y93" s="54">
        <f t="shared" si="51"/>
        <v>0</v>
      </c>
      <c r="Z93" s="54">
        <f t="shared" si="52"/>
        <v>0</v>
      </c>
      <c r="AA93" s="54">
        <f t="shared" si="53"/>
        <v>0</v>
      </c>
      <c r="AB93" s="72">
        <f t="shared" si="54"/>
        <v>0</v>
      </c>
      <c r="AC93" s="73">
        <f t="shared" si="35"/>
        <v>0</v>
      </c>
    </row>
    <row r="94" spans="1:29">
      <c r="A94" s="55">
        <v>43728</v>
      </c>
      <c r="B94" s="94" t="s">
        <v>107</v>
      </c>
      <c r="C94" s="91">
        <v>30</v>
      </c>
      <c r="D94" s="113"/>
      <c r="E94" s="114"/>
      <c r="F94" s="115">
        <v>103</v>
      </c>
      <c r="G94" s="116">
        <v>541.55999999999995</v>
      </c>
      <c r="H94" s="59"/>
      <c r="I94" s="127">
        <f t="shared" si="36"/>
        <v>0</v>
      </c>
      <c r="J94" s="124">
        <f t="shared" si="37"/>
        <v>0</v>
      </c>
      <c r="K94" s="124">
        <f t="shared" si="38"/>
        <v>541.55999999999995</v>
      </c>
      <c r="L94" s="124">
        <f t="shared" si="39"/>
        <v>0</v>
      </c>
      <c r="M94" s="124">
        <f t="shared" si="40"/>
        <v>0</v>
      </c>
      <c r="N94" s="124">
        <f t="shared" si="41"/>
        <v>0</v>
      </c>
      <c r="O94" s="124">
        <f t="shared" si="42"/>
        <v>0</v>
      </c>
      <c r="P94" s="124">
        <f t="shared" si="43"/>
        <v>0</v>
      </c>
      <c r="Q94" s="124">
        <f t="shared" si="44"/>
        <v>0</v>
      </c>
      <c r="R94" s="124">
        <f t="shared" si="45"/>
        <v>0</v>
      </c>
      <c r="S94" s="128">
        <f t="shared" si="34"/>
        <v>0</v>
      </c>
      <c r="T94" s="54">
        <f t="shared" si="46"/>
        <v>0</v>
      </c>
      <c r="U94" s="54">
        <f t="shared" si="47"/>
        <v>0</v>
      </c>
      <c r="V94" s="54">
        <f t="shared" si="48"/>
        <v>0</v>
      </c>
      <c r="W94" s="54">
        <f t="shared" si="49"/>
        <v>0</v>
      </c>
      <c r="X94" s="54">
        <f t="shared" si="50"/>
        <v>0</v>
      </c>
      <c r="Y94" s="54">
        <f t="shared" si="51"/>
        <v>0</v>
      </c>
      <c r="Z94" s="54">
        <f t="shared" si="52"/>
        <v>0</v>
      </c>
      <c r="AA94" s="54">
        <f t="shared" si="53"/>
        <v>0</v>
      </c>
      <c r="AB94" s="72">
        <f t="shared" si="54"/>
        <v>0</v>
      </c>
      <c r="AC94" s="73">
        <f t="shared" si="35"/>
        <v>0</v>
      </c>
    </row>
    <row r="95" spans="1:29">
      <c r="A95" s="55">
        <v>43753</v>
      </c>
      <c r="B95" s="94" t="s">
        <v>53</v>
      </c>
      <c r="C95" s="91">
        <v>31</v>
      </c>
      <c r="D95" s="113">
        <v>93.48</v>
      </c>
      <c r="E95" s="114">
        <v>201</v>
      </c>
      <c r="F95" s="115"/>
      <c r="G95" s="116"/>
      <c r="H95" s="59"/>
      <c r="I95" s="127">
        <f t="shared" si="36"/>
        <v>0</v>
      </c>
      <c r="J95" s="124">
        <f t="shared" si="37"/>
        <v>0</v>
      </c>
      <c r="K95" s="124">
        <f t="shared" si="38"/>
        <v>0</v>
      </c>
      <c r="L95" s="124">
        <f t="shared" si="39"/>
        <v>0</v>
      </c>
      <c r="M95" s="124">
        <f t="shared" si="40"/>
        <v>0</v>
      </c>
      <c r="N95" s="124">
        <f t="shared" si="41"/>
        <v>0</v>
      </c>
      <c r="O95" s="124">
        <f t="shared" si="42"/>
        <v>0</v>
      </c>
      <c r="P95" s="124">
        <f t="shared" si="43"/>
        <v>0</v>
      </c>
      <c r="Q95" s="124">
        <f t="shared" si="44"/>
        <v>0</v>
      </c>
      <c r="R95" s="124">
        <f t="shared" si="45"/>
        <v>0</v>
      </c>
      <c r="S95" s="128">
        <f t="shared" si="34"/>
        <v>0</v>
      </c>
      <c r="T95" s="54">
        <f t="shared" si="46"/>
        <v>93.48</v>
      </c>
      <c r="U95" s="54">
        <f t="shared" si="47"/>
        <v>0</v>
      </c>
      <c r="V95" s="54">
        <f t="shared" si="48"/>
        <v>0</v>
      </c>
      <c r="W95" s="54">
        <f t="shared" si="49"/>
        <v>0</v>
      </c>
      <c r="X95" s="54">
        <f t="shared" si="50"/>
        <v>0</v>
      </c>
      <c r="Y95" s="54">
        <f t="shared" si="51"/>
        <v>0</v>
      </c>
      <c r="Z95" s="54">
        <f t="shared" si="52"/>
        <v>0</v>
      </c>
      <c r="AA95" s="54">
        <f t="shared" si="53"/>
        <v>0</v>
      </c>
      <c r="AB95" s="72">
        <f t="shared" si="54"/>
        <v>0</v>
      </c>
      <c r="AC95" s="73">
        <f t="shared" si="35"/>
        <v>0</v>
      </c>
    </row>
    <row r="96" spans="1:29">
      <c r="A96" s="55">
        <v>43755</v>
      </c>
      <c r="B96" s="94" t="s">
        <v>112</v>
      </c>
      <c r="C96" s="91" t="s">
        <v>115</v>
      </c>
      <c r="D96" s="113">
        <v>307.89999999999998</v>
      </c>
      <c r="E96" s="114">
        <v>201</v>
      </c>
      <c r="F96" s="115"/>
      <c r="G96" s="116"/>
      <c r="H96" s="59"/>
      <c r="I96" s="127">
        <f t="shared" si="36"/>
        <v>0</v>
      </c>
      <c r="J96" s="124">
        <f t="shared" si="37"/>
        <v>0</v>
      </c>
      <c r="K96" s="124">
        <f t="shared" si="38"/>
        <v>0</v>
      </c>
      <c r="L96" s="124">
        <f t="shared" si="39"/>
        <v>0</v>
      </c>
      <c r="M96" s="124">
        <f t="shared" si="40"/>
        <v>0</v>
      </c>
      <c r="N96" s="124">
        <f t="shared" si="41"/>
        <v>0</v>
      </c>
      <c r="O96" s="124">
        <f t="shared" si="42"/>
        <v>0</v>
      </c>
      <c r="P96" s="124">
        <f t="shared" si="43"/>
        <v>0</v>
      </c>
      <c r="Q96" s="124">
        <f t="shared" si="44"/>
        <v>0</v>
      </c>
      <c r="R96" s="124">
        <f t="shared" si="45"/>
        <v>0</v>
      </c>
      <c r="S96" s="128">
        <f t="shared" si="34"/>
        <v>0</v>
      </c>
      <c r="T96" s="54">
        <f t="shared" si="46"/>
        <v>307.89999999999998</v>
      </c>
      <c r="U96" s="54">
        <f t="shared" si="47"/>
        <v>0</v>
      </c>
      <c r="V96" s="54">
        <f t="shared" si="48"/>
        <v>0</v>
      </c>
      <c r="W96" s="54">
        <f t="shared" si="49"/>
        <v>0</v>
      </c>
      <c r="X96" s="54">
        <f t="shared" si="50"/>
        <v>0</v>
      </c>
      <c r="Y96" s="54">
        <f t="shared" si="51"/>
        <v>0</v>
      </c>
      <c r="Z96" s="54">
        <f t="shared" si="52"/>
        <v>0</v>
      </c>
      <c r="AA96" s="54">
        <f t="shared" si="53"/>
        <v>0</v>
      </c>
      <c r="AB96" s="72">
        <f t="shared" si="54"/>
        <v>0</v>
      </c>
      <c r="AC96" s="73">
        <f t="shared" si="35"/>
        <v>0</v>
      </c>
    </row>
    <row r="97" spans="1:29">
      <c r="A97" s="55">
        <v>43755</v>
      </c>
      <c r="B97" s="94" t="s">
        <v>113</v>
      </c>
      <c r="C97" s="91" t="s">
        <v>114</v>
      </c>
      <c r="D97" s="113">
        <v>500</v>
      </c>
      <c r="E97" s="114">
        <v>207</v>
      </c>
      <c r="F97" s="115"/>
      <c r="G97" s="116"/>
      <c r="H97" s="59"/>
      <c r="I97" s="127">
        <f t="shared" si="36"/>
        <v>0</v>
      </c>
      <c r="J97" s="124">
        <f t="shared" si="37"/>
        <v>0</v>
      </c>
      <c r="K97" s="124">
        <f t="shared" si="38"/>
        <v>0</v>
      </c>
      <c r="L97" s="124">
        <f t="shared" si="39"/>
        <v>0</v>
      </c>
      <c r="M97" s="124">
        <f t="shared" si="40"/>
        <v>0</v>
      </c>
      <c r="N97" s="124">
        <f t="shared" si="41"/>
        <v>0</v>
      </c>
      <c r="O97" s="124">
        <f t="shared" si="42"/>
        <v>0</v>
      </c>
      <c r="P97" s="124">
        <f t="shared" si="43"/>
        <v>0</v>
      </c>
      <c r="Q97" s="124">
        <f t="shared" si="44"/>
        <v>0</v>
      </c>
      <c r="R97" s="124">
        <f t="shared" si="45"/>
        <v>0</v>
      </c>
      <c r="S97" s="128">
        <f t="shared" si="34"/>
        <v>0</v>
      </c>
      <c r="T97" s="54">
        <f t="shared" si="46"/>
        <v>0</v>
      </c>
      <c r="U97" s="54">
        <f t="shared" si="47"/>
        <v>0</v>
      </c>
      <c r="V97" s="54">
        <f t="shared" si="48"/>
        <v>0</v>
      </c>
      <c r="W97" s="54">
        <f t="shared" si="49"/>
        <v>0</v>
      </c>
      <c r="X97" s="54">
        <f t="shared" si="50"/>
        <v>0</v>
      </c>
      <c r="Y97" s="54">
        <f t="shared" si="51"/>
        <v>500</v>
      </c>
      <c r="Z97" s="54">
        <f t="shared" si="52"/>
        <v>0</v>
      </c>
      <c r="AA97" s="54">
        <f t="shared" si="53"/>
        <v>0</v>
      </c>
      <c r="AB97" s="72">
        <f t="shared" si="54"/>
        <v>0</v>
      </c>
      <c r="AC97" s="73">
        <f t="shared" si="35"/>
        <v>0</v>
      </c>
    </row>
    <row r="98" spans="1:29">
      <c r="A98" s="55">
        <v>43762</v>
      </c>
      <c r="B98" s="94" t="s">
        <v>109</v>
      </c>
      <c r="C98" s="91">
        <v>33</v>
      </c>
      <c r="D98" s="113">
        <v>172</v>
      </c>
      <c r="E98" s="114">
        <v>201</v>
      </c>
      <c r="F98" s="115"/>
      <c r="G98" s="116"/>
      <c r="H98" s="59"/>
      <c r="I98" s="127">
        <f t="shared" si="36"/>
        <v>0</v>
      </c>
      <c r="J98" s="124">
        <f t="shared" si="37"/>
        <v>0</v>
      </c>
      <c r="K98" s="124">
        <f t="shared" si="38"/>
        <v>0</v>
      </c>
      <c r="L98" s="124">
        <f t="shared" si="39"/>
        <v>0</v>
      </c>
      <c r="M98" s="124">
        <f t="shared" si="40"/>
        <v>0</v>
      </c>
      <c r="N98" s="124">
        <f t="shared" si="41"/>
        <v>0</v>
      </c>
      <c r="O98" s="124">
        <f t="shared" si="42"/>
        <v>0</v>
      </c>
      <c r="P98" s="124">
        <f t="shared" si="43"/>
        <v>0</v>
      </c>
      <c r="Q98" s="124">
        <f t="shared" si="44"/>
        <v>0</v>
      </c>
      <c r="R98" s="124">
        <f t="shared" si="45"/>
        <v>0</v>
      </c>
      <c r="S98" s="128">
        <f t="shared" si="34"/>
        <v>0</v>
      </c>
      <c r="T98" s="54">
        <f t="shared" si="46"/>
        <v>172</v>
      </c>
      <c r="U98" s="54">
        <f t="shared" si="47"/>
        <v>0</v>
      </c>
      <c r="V98" s="54">
        <f t="shared" si="48"/>
        <v>0</v>
      </c>
      <c r="W98" s="54">
        <f t="shared" si="49"/>
        <v>0</v>
      </c>
      <c r="X98" s="54">
        <f t="shared" si="50"/>
        <v>0</v>
      </c>
      <c r="Y98" s="54">
        <f t="shared" si="51"/>
        <v>0</v>
      </c>
      <c r="Z98" s="54">
        <f t="shared" si="52"/>
        <v>0</v>
      </c>
      <c r="AA98" s="54">
        <f t="shared" si="53"/>
        <v>0</v>
      </c>
      <c r="AB98" s="72">
        <f t="shared" si="54"/>
        <v>0</v>
      </c>
      <c r="AC98" s="73">
        <f t="shared" si="35"/>
        <v>0</v>
      </c>
    </row>
    <row r="99" spans="1:29">
      <c r="A99" s="55" t="s">
        <v>110</v>
      </c>
      <c r="B99" s="94" t="s">
        <v>111</v>
      </c>
      <c r="C99" s="91">
        <v>34</v>
      </c>
      <c r="D99" s="113"/>
      <c r="E99" s="114"/>
      <c r="F99" s="115">
        <v>105</v>
      </c>
      <c r="G99" s="116">
        <v>1000</v>
      </c>
      <c r="H99" s="59"/>
      <c r="I99" s="127">
        <f t="shared" si="36"/>
        <v>0</v>
      </c>
      <c r="J99" s="124">
        <f t="shared" si="37"/>
        <v>0</v>
      </c>
      <c r="K99" s="124">
        <f t="shared" si="38"/>
        <v>0</v>
      </c>
      <c r="L99" s="124">
        <f t="shared" si="39"/>
        <v>0</v>
      </c>
      <c r="M99" s="124">
        <f t="shared" si="40"/>
        <v>1000</v>
      </c>
      <c r="N99" s="124">
        <f t="shared" si="41"/>
        <v>0</v>
      </c>
      <c r="O99" s="124">
        <f t="shared" si="42"/>
        <v>0</v>
      </c>
      <c r="P99" s="124">
        <f t="shared" si="43"/>
        <v>0</v>
      </c>
      <c r="Q99" s="124">
        <f t="shared" si="44"/>
        <v>0</v>
      </c>
      <c r="R99" s="124">
        <f t="shared" si="45"/>
        <v>0</v>
      </c>
      <c r="S99" s="128">
        <f t="shared" si="34"/>
        <v>0</v>
      </c>
      <c r="T99" s="54">
        <f t="shared" si="46"/>
        <v>0</v>
      </c>
      <c r="U99" s="54">
        <f t="shared" si="47"/>
        <v>0</v>
      </c>
      <c r="V99" s="54">
        <f t="shared" si="48"/>
        <v>0</v>
      </c>
      <c r="W99" s="54">
        <f t="shared" si="49"/>
        <v>0</v>
      </c>
      <c r="X99" s="54">
        <f t="shared" si="50"/>
        <v>0</v>
      </c>
      <c r="Y99" s="54">
        <f t="shared" si="51"/>
        <v>0</v>
      </c>
      <c r="Z99" s="54">
        <f t="shared" si="52"/>
        <v>0</v>
      </c>
      <c r="AA99" s="54">
        <f t="shared" si="53"/>
        <v>0</v>
      </c>
      <c r="AB99" s="72">
        <f t="shared" si="54"/>
        <v>0</v>
      </c>
      <c r="AC99" s="73">
        <f t="shared" si="35"/>
        <v>0</v>
      </c>
    </row>
    <row r="100" spans="1:29">
      <c r="A100" s="55">
        <v>43774</v>
      </c>
      <c r="B100" s="94" t="s">
        <v>118</v>
      </c>
      <c r="C100" s="91" t="s">
        <v>116</v>
      </c>
      <c r="D100" s="113">
        <v>680</v>
      </c>
      <c r="E100" s="114">
        <v>205</v>
      </c>
      <c r="F100" s="115"/>
      <c r="G100" s="116"/>
      <c r="H100" s="59"/>
      <c r="I100" s="127">
        <f t="shared" si="36"/>
        <v>0</v>
      </c>
      <c r="J100" s="124">
        <f t="shared" si="37"/>
        <v>0</v>
      </c>
      <c r="K100" s="124">
        <f t="shared" si="38"/>
        <v>0</v>
      </c>
      <c r="L100" s="124">
        <f t="shared" si="39"/>
        <v>0</v>
      </c>
      <c r="M100" s="124">
        <f t="shared" si="40"/>
        <v>0</v>
      </c>
      <c r="N100" s="124">
        <f t="shared" si="41"/>
        <v>0</v>
      </c>
      <c r="O100" s="124">
        <f t="shared" si="42"/>
        <v>0</v>
      </c>
      <c r="P100" s="124">
        <f t="shared" si="43"/>
        <v>0</v>
      </c>
      <c r="Q100" s="124">
        <f t="shared" si="44"/>
        <v>0</v>
      </c>
      <c r="R100" s="124">
        <f t="shared" si="45"/>
        <v>0</v>
      </c>
      <c r="S100" s="128">
        <f t="shared" si="34"/>
        <v>0</v>
      </c>
      <c r="T100" s="54">
        <f t="shared" si="46"/>
        <v>0</v>
      </c>
      <c r="U100" s="54">
        <f t="shared" si="47"/>
        <v>0</v>
      </c>
      <c r="V100" s="54">
        <f t="shared" si="48"/>
        <v>0</v>
      </c>
      <c r="W100" s="54">
        <f t="shared" si="49"/>
        <v>680</v>
      </c>
      <c r="X100" s="54">
        <f t="shared" si="50"/>
        <v>0</v>
      </c>
      <c r="Y100" s="54">
        <f t="shared" si="51"/>
        <v>0</v>
      </c>
      <c r="Z100" s="54">
        <f t="shared" si="52"/>
        <v>0</v>
      </c>
      <c r="AA100" s="54">
        <f t="shared" si="53"/>
        <v>0</v>
      </c>
      <c r="AB100" s="72">
        <f t="shared" si="54"/>
        <v>0</v>
      </c>
      <c r="AC100" s="73">
        <f t="shared" si="35"/>
        <v>0</v>
      </c>
    </row>
    <row r="101" spans="1:29">
      <c r="A101" s="55">
        <v>43774</v>
      </c>
      <c r="B101" s="94" t="s">
        <v>119</v>
      </c>
      <c r="C101" s="91" t="s">
        <v>117</v>
      </c>
      <c r="D101" s="113">
        <v>60</v>
      </c>
      <c r="E101" s="114">
        <v>201</v>
      </c>
      <c r="F101" s="115"/>
      <c r="G101" s="116"/>
      <c r="H101" s="59"/>
      <c r="I101" s="127">
        <f t="shared" si="36"/>
        <v>0</v>
      </c>
      <c r="J101" s="124">
        <f t="shared" si="37"/>
        <v>0</v>
      </c>
      <c r="K101" s="124">
        <f t="shared" si="38"/>
        <v>0</v>
      </c>
      <c r="L101" s="124">
        <f t="shared" si="39"/>
        <v>0</v>
      </c>
      <c r="M101" s="124">
        <f t="shared" si="40"/>
        <v>0</v>
      </c>
      <c r="N101" s="124">
        <f t="shared" si="41"/>
        <v>0</v>
      </c>
      <c r="O101" s="124">
        <f t="shared" si="42"/>
        <v>0</v>
      </c>
      <c r="P101" s="124">
        <f t="shared" si="43"/>
        <v>0</v>
      </c>
      <c r="Q101" s="124">
        <f t="shared" si="44"/>
        <v>0</v>
      </c>
      <c r="R101" s="124">
        <f t="shared" si="45"/>
        <v>0</v>
      </c>
      <c r="S101" s="128">
        <f t="shared" si="34"/>
        <v>0</v>
      </c>
      <c r="T101" s="54">
        <f t="shared" si="46"/>
        <v>60</v>
      </c>
      <c r="U101" s="54">
        <f t="shared" si="47"/>
        <v>0</v>
      </c>
      <c r="V101" s="54">
        <f t="shared" si="48"/>
        <v>0</v>
      </c>
      <c r="W101" s="54">
        <f t="shared" si="49"/>
        <v>0</v>
      </c>
      <c r="X101" s="54">
        <f t="shared" si="50"/>
        <v>0</v>
      </c>
      <c r="Y101" s="54">
        <f t="shared" si="51"/>
        <v>0</v>
      </c>
      <c r="Z101" s="54">
        <f t="shared" si="52"/>
        <v>0</v>
      </c>
      <c r="AA101" s="54">
        <f t="shared" si="53"/>
        <v>0</v>
      </c>
      <c r="AB101" s="72">
        <f t="shared" si="54"/>
        <v>0</v>
      </c>
      <c r="AC101" s="73">
        <f t="shared" si="35"/>
        <v>0</v>
      </c>
    </row>
    <row r="102" spans="1:29">
      <c r="A102" s="55">
        <v>43780</v>
      </c>
      <c r="B102" s="94" t="s">
        <v>12</v>
      </c>
      <c r="C102" s="91">
        <v>36</v>
      </c>
      <c r="D102" s="113"/>
      <c r="E102" s="114"/>
      <c r="F102" s="115">
        <v>108</v>
      </c>
      <c r="G102" s="116">
        <v>2</v>
      </c>
      <c r="H102" s="59"/>
      <c r="I102" s="127">
        <f t="shared" si="36"/>
        <v>0</v>
      </c>
      <c r="J102" s="124">
        <f t="shared" si="37"/>
        <v>0</v>
      </c>
      <c r="K102" s="124">
        <f t="shared" si="38"/>
        <v>0</v>
      </c>
      <c r="L102" s="124">
        <f t="shared" si="39"/>
        <v>0</v>
      </c>
      <c r="M102" s="124">
        <f t="shared" si="40"/>
        <v>0</v>
      </c>
      <c r="N102" s="124">
        <f t="shared" si="41"/>
        <v>0</v>
      </c>
      <c r="O102" s="124">
        <f t="shared" si="42"/>
        <v>0</v>
      </c>
      <c r="P102" s="124">
        <f t="shared" si="43"/>
        <v>2</v>
      </c>
      <c r="Q102" s="124">
        <f t="shared" si="44"/>
        <v>0</v>
      </c>
      <c r="R102" s="124">
        <f t="shared" si="45"/>
        <v>0</v>
      </c>
      <c r="S102" s="128">
        <f t="shared" si="34"/>
        <v>0</v>
      </c>
      <c r="T102" s="54">
        <f t="shared" si="46"/>
        <v>0</v>
      </c>
      <c r="U102" s="54">
        <f t="shared" si="47"/>
        <v>0</v>
      </c>
      <c r="V102" s="54">
        <f t="shared" si="48"/>
        <v>0</v>
      </c>
      <c r="W102" s="54">
        <f t="shared" si="49"/>
        <v>0</v>
      </c>
      <c r="X102" s="54">
        <f t="shared" si="50"/>
        <v>0</v>
      </c>
      <c r="Y102" s="54">
        <f t="shared" si="51"/>
        <v>0</v>
      </c>
      <c r="Z102" s="54">
        <f t="shared" si="52"/>
        <v>0</v>
      </c>
      <c r="AA102" s="54">
        <f t="shared" si="53"/>
        <v>0</v>
      </c>
      <c r="AB102" s="72">
        <f t="shared" si="54"/>
        <v>0</v>
      </c>
      <c r="AC102" s="73">
        <f t="shared" si="35"/>
        <v>0</v>
      </c>
    </row>
    <row r="103" spans="1:29">
      <c r="A103" s="55">
        <v>43790</v>
      </c>
      <c r="B103" s="94" t="s">
        <v>51</v>
      </c>
      <c r="C103" s="91">
        <v>37</v>
      </c>
      <c r="D103" s="113">
        <v>1461.74</v>
      </c>
      <c r="E103" s="114">
        <v>201</v>
      </c>
      <c r="F103" s="115"/>
      <c r="G103" s="116"/>
      <c r="H103" s="59"/>
      <c r="I103" s="127">
        <f t="shared" si="36"/>
        <v>0</v>
      </c>
      <c r="J103" s="124">
        <f t="shared" si="37"/>
        <v>0</v>
      </c>
      <c r="K103" s="124">
        <f t="shared" si="38"/>
        <v>0</v>
      </c>
      <c r="L103" s="124">
        <f t="shared" si="39"/>
        <v>0</v>
      </c>
      <c r="M103" s="124">
        <f t="shared" si="40"/>
        <v>0</v>
      </c>
      <c r="N103" s="124">
        <f t="shared" si="41"/>
        <v>0</v>
      </c>
      <c r="O103" s="124">
        <f t="shared" si="42"/>
        <v>0</v>
      </c>
      <c r="P103" s="124">
        <f t="shared" si="43"/>
        <v>0</v>
      </c>
      <c r="Q103" s="124">
        <f t="shared" si="44"/>
        <v>0</v>
      </c>
      <c r="R103" s="124">
        <f t="shared" si="45"/>
        <v>0</v>
      </c>
      <c r="S103" s="128">
        <f t="shared" si="34"/>
        <v>0</v>
      </c>
      <c r="T103" s="54">
        <f t="shared" si="46"/>
        <v>1461.74</v>
      </c>
      <c r="U103" s="54">
        <f t="shared" si="47"/>
        <v>0</v>
      </c>
      <c r="V103" s="54">
        <f t="shared" si="48"/>
        <v>0</v>
      </c>
      <c r="W103" s="54">
        <f t="shared" si="49"/>
        <v>0</v>
      </c>
      <c r="X103" s="54">
        <f t="shared" si="50"/>
        <v>0</v>
      </c>
      <c r="Y103" s="54">
        <f t="shared" si="51"/>
        <v>0</v>
      </c>
      <c r="Z103" s="54">
        <f t="shared" si="52"/>
        <v>0</v>
      </c>
      <c r="AA103" s="54">
        <f t="shared" si="53"/>
        <v>0</v>
      </c>
      <c r="AB103" s="72">
        <f t="shared" si="54"/>
        <v>0</v>
      </c>
      <c r="AC103" s="73">
        <f t="shared" si="35"/>
        <v>0</v>
      </c>
    </row>
    <row r="104" spans="1:29">
      <c r="A104" s="55">
        <v>43790</v>
      </c>
      <c r="B104" s="94" t="s">
        <v>120</v>
      </c>
      <c r="C104" s="91" t="s">
        <v>122</v>
      </c>
      <c r="D104" s="113">
        <v>2990</v>
      </c>
      <c r="E104" s="114">
        <v>202</v>
      </c>
      <c r="F104" s="115"/>
      <c r="G104" s="116"/>
      <c r="H104" s="59"/>
      <c r="I104" s="127">
        <f t="shared" si="36"/>
        <v>0</v>
      </c>
      <c r="J104" s="124">
        <f t="shared" si="37"/>
        <v>0</v>
      </c>
      <c r="K104" s="124">
        <f t="shared" si="38"/>
        <v>0</v>
      </c>
      <c r="L104" s="124">
        <f t="shared" si="39"/>
        <v>0</v>
      </c>
      <c r="M104" s="124">
        <f t="shared" si="40"/>
        <v>0</v>
      </c>
      <c r="N104" s="124">
        <f t="shared" si="41"/>
        <v>0</v>
      </c>
      <c r="O104" s="124">
        <f t="shared" si="42"/>
        <v>0</v>
      </c>
      <c r="P104" s="124">
        <f t="shared" si="43"/>
        <v>0</v>
      </c>
      <c r="Q104" s="124">
        <f t="shared" si="44"/>
        <v>0</v>
      </c>
      <c r="R104" s="124">
        <f t="shared" si="45"/>
        <v>0</v>
      </c>
      <c r="S104" s="128">
        <f t="shared" si="34"/>
        <v>0</v>
      </c>
      <c r="T104" s="54">
        <f t="shared" si="46"/>
        <v>0</v>
      </c>
      <c r="U104" s="54">
        <f t="shared" si="47"/>
        <v>2990</v>
      </c>
      <c r="V104" s="54">
        <f t="shared" si="48"/>
        <v>0</v>
      </c>
      <c r="W104" s="54">
        <f t="shared" si="49"/>
        <v>0</v>
      </c>
      <c r="X104" s="54">
        <f t="shared" si="50"/>
        <v>0</v>
      </c>
      <c r="Y104" s="54">
        <f t="shared" si="51"/>
        <v>0</v>
      </c>
      <c r="Z104" s="54">
        <f t="shared" si="52"/>
        <v>0</v>
      </c>
      <c r="AA104" s="54">
        <f t="shared" si="53"/>
        <v>0</v>
      </c>
      <c r="AB104" s="72">
        <f t="shared" si="54"/>
        <v>0</v>
      </c>
      <c r="AC104" s="73">
        <f t="shared" si="35"/>
        <v>0</v>
      </c>
    </row>
    <row r="105" spans="1:29">
      <c r="A105" s="55">
        <v>43790</v>
      </c>
      <c r="B105" s="94" t="s">
        <v>121</v>
      </c>
      <c r="C105" s="91" t="s">
        <v>123</v>
      </c>
      <c r="D105" s="113">
        <v>1583</v>
      </c>
      <c r="E105" s="114">
        <v>207</v>
      </c>
      <c r="F105" s="115"/>
      <c r="G105" s="116"/>
      <c r="H105" s="59"/>
      <c r="I105" s="127">
        <f t="shared" si="36"/>
        <v>0</v>
      </c>
      <c r="J105" s="124">
        <f t="shared" si="37"/>
        <v>0</v>
      </c>
      <c r="K105" s="124">
        <f t="shared" si="38"/>
        <v>0</v>
      </c>
      <c r="L105" s="124">
        <f t="shared" si="39"/>
        <v>0</v>
      </c>
      <c r="M105" s="124">
        <f t="shared" si="40"/>
        <v>0</v>
      </c>
      <c r="N105" s="124">
        <f t="shared" si="41"/>
        <v>0</v>
      </c>
      <c r="O105" s="124">
        <f t="shared" si="42"/>
        <v>0</v>
      </c>
      <c r="P105" s="124">
        <f t="shared" si="43"/>
        <v>0</v>
      </c>
      <c r="Q105" s="124">
        <f t="shared" si="44"/>
        <v>0</v>
      </c>
      <c r="R105" s="124">
        <f t="shared" si="45"/>
        <v>0</v>
      </c>
      <c r="S105" s="128">
        <f t="shared" si="34"/>
        <v>0</v>
      </c>
      <c r="T105" s="54">
        <f t="shared" si="46"/>
        <v>0</v>
      </c>
      <c r="U105" s="54">
        <f t="shared" si="47"/>
        <v>0</v>
      </c>
      <c r="V105" s="54">
        <f t="shared" si="48"/>
        <v>0</v>
      </c>
      <c r="W105" s="54">
        <f t="shared" si="49"/>
        <v>0</v>
      </c>
      <c r="X105" s="54">
        <f t="shared" si="50"/>
        <v>0</v>
      </c>
      <c r="Y105" s="54">
        <f t="shared" si="51"/>
        <v>1583</v>
      </c>
      <c r="Z105" s="54">
        <f t="shared" si="52"/>
        <v>0</v>
      </c>
      <c r="AA105" s="54">
        <f t="shared" si="53"/>
        <v>0</v>
      </c>
      <c r="AB105" s="72">
        <f t="shared" si="54"/>
        <v>0</v>
      </c>
      <c r="AC105" s="73">
        <f t="shared" si="35"/>
        <v>0</v>
      </c>
    </row>
    <row r="106" spans="1:29">
      <c r="A106" s="55">
        <v>43790</v>
      </c>
      <c r="B106" s="94" t="s">
        <v>124</v>
      </c>
      <c r="C106" s="91">
        <v>39</v>
      </c>
      <c r="D106" s="113"/>
      <c r="E106" s="114"/>
      <c r="F106" s="115">
        <v>105</v>
      </c>
      <c r="G106" s="116">
        <v>250</v>
      </c>
      <c r="H106" s="59"/>
      <c r="I106" s="127">
        <f t="shared" si="36"/>
        <v>0</v>
      </c>
      <c r="J106" s="124">
        <f t="shared" si="37"/>
        <v>0</v>
      </c>
      <c r="K106" s="124">
        <f t="shared" si="38"/>
        <v>0</v>
      </c>
      <c r="L106" s="124">
        <f t="shared" si="39"/>
        <v>0</v>
      </c>
      <c r="M106" s="124">
        <f t="shared" si="40"/>
        <v>250</v>
      </c>
      <c r="N106" s="124">
        <f t="shared" si="41"/>
        <v>0</v>
      </c>
      <c r="O106" s="124">
        <f t="shared" si="42"/>
        <v>0</v>
      </c>
      <c r="P106" s="124">
        <f t="shared" si="43"/>
        <v>0</v>
      </c>
      <c r="Q106" s="124">
        <f t="shared" si="44"/>
        <v>0</v>
      </c>
      <c r="R106" s="124">
        <f t="shared" si="45"/>
        <v>0</v>
      </c>
      <c r="S106" s="128">
        <f t="shared" si="34"/>
        <v>0</v>
      </c>
      <c r="T106" s="54">
        <f t="shared" si="46"/>
        <v>0</v>
      </c>
      <c r="U106" s="54">
        <f t="shared" si="47"/>
        <v>0</v>
      </c>
      <c r="V106" s="54">
        <f t="shared" si="48"/>
        <v>0</v>
      </c>
      <c r="W106" s="54">
        <f t="shared" si="49"/>
        <v>0</v>
      </c>
      <c r="X106" s="54">
        <f t="shared" si="50"/>
        <v>0</v>
      </c>
      <c r="Y106" s="54">
        <f t="shared" si="51"/>
        <v>0</v>
      </c>
      <c r="Z106" s="54">
        <f t="shared" si="52"/>
        <v>0</v>
      </c>
      <c r="AA106" s="54">
        <f t="shared" si="53"/>
        <v>0</v>
      </c>
      <c r="AB106" s="72">
        <f t="shared" si="54"/>
        <v>0</v>
      </c>
      <c r="AC106" s="73">
        <f t="shared" si="35"/>
        <v>0</v>
      </c>
    </row>
    <row r="107" spans="1:29">
      <c r="A107" s="55">
        <v>43791</v>
      </c>
      <c r="B107" s="94" t="s">
        <v>125</v>
      </c>
      <c r="C107" s="91">
        <v>40</v>
      </c>
      <c r="D107" s="113">
        <v>7000</v>
      </c>
      <c r="E107" s="114">
        <v>211</v>
      </c>
      <c r="F107" s="115">
        <v>110</v>
      </c>
      <c r="G107" s="116">
        <v>7000</v>
      </c>
      <c r="H107" s="59"/>
      <c r="I107" s="127">
        <f t="shared" si="36"/>
        <v>0</v>
      </c>
      <c r="J107" s="124">
        <f t="shared" si="37"/>
        <v>0</v>
      </c>
      <c r="K107" s="124">
        <f t="shared" si="38"/>
        <v>0</v>
      </c>
      <c r="L107" s="124">
        <f t="shared" si="39"/>
        <v>0</v>
      </c>
      <c r="M107" s="124">
        <f t="shared" si="40"/>
        <v>0</v>
      </c>
      <c r="N107" s="124">
        <f t="shared" si="41"/>
        <v>0</v>
      </c>
      <c r="O107" s="124">
        <f t="shared" si="42"/>
        <v>0</v>
      </c>
      <c r="P107" s="124">
        <f t="shared" si="43"/>
        <v>0</v>
      </c>
      <c r="Q107" s="124">
        <f t="shared" si="44"/>
        <v>0</v>
      </c>
      <c r="R107" s="124">
        <f t="shared" si="45"/>
        <v>7000</v>
      </c>
      <c r="S107" s="128">
        <f t="shared" si="34"/>
        <v>0</v>
      </c>
      <c r="T107" s="54">
        <f t="shared" si="46"/>
        <v>0</v>
      </c>
      <c r="U107" s="54">
        <f t="shared" si="47"/>
        <v>0</v>
      </c>
      <c r="V107" s="54">
        <f t="shared" si="48"/>
        <v>0</v>
      </c>
      <c r="W107" s="54">
        <f t="shared" si="49"/>
        <v>0</v>
      </c>
      <c r="X107" s="54">
        <f t="shared" si="50"/>
        <v>0</v>
      </c>
      <c r="Y107" s="54">
        <f t="shared" si="51"/>
        <v>0</v>
      </c>
      <c r="Z107" s="54">
        <f t="shared" si="52"/>
        <v>0</v>
      </c>
      <c r="AA107" s="54">
        <f t="shared" si="53"/>
        <v>0</v>
      </c>
      <c r="AB107" s="72">
        <f t="shared" si="54"/>
        <v>0</v>
      </c>
      <c r="AC107" s="73">
        <f t="shared" si="35"/>
        <v>7000</v>
      </c>
    </row>
    <row r="108" spans="1:29">
      <c r="A108" s="55">
        <v>43791</v>
      </c>
      <c r="B108" s="94" t="s">
        <v>126</v>
      </c>
      <c r="C108" s="91">
        <v>41</v>
      </c>
      <c r="D108" s="113"/>
      <c r="E108" s="114"/>
      <c r="F108" s="115">
        <v>105</v>
      </c>
      <c r="G108" s="116">
        <v>430.28</v>
      </c>
      <c r="H108" s="59"/>
      <c r="I108" s="127">
        <f t="shared" si="36"/>
        <v>0</v>
      </c>
      <c r="J108" s="124">
        <f t="shared" si="37"/>
        <v>0</v>
      </c>
      <c r="K108" s="124">
        <f t="shared" si="38"/>
        <v>0</v>
      </c>
      <c r="L108" s="124">
        <f t="shared" si="39"/>
        <v>0</v>
      </c>
      <c r="M108" s="124">
        <f t="shared" si="40"/>
        <v>430.28</v>
      </c>
      <c r="N108" s="124">
        <f t="shared" si="41"/>
        <v>0</v>
      </c>
      <c r="O108" s="124">
        <f t="shared" si="42"/>
        <v>0</v>
      </c>
      <c r="P108" s="124">
        <f t="shared" si="43"/>
        <v>0</v>
      </c>
      <c r="Q108" s="124">
        <f t="shared" si="44"/>
        <v>0</v>
      </c>
      <c r="R108" s="124">
        <f t="shared" si="45"/>
        <v>0</v>
      </c>
      <c r="S108" s="128">
        <f t="shared" si="34"/>
        <v>0</v>
      </c>
      <c r="T108" s="54">
        <f t="shared" si="46"/>
        <v>0</v>
      </c>
      <c r="U108" s="54">
        <f t="shared" si="47"/>
        <v>0</v>
      </c>
      <c r="V108" s="54">
        <f t="shared" si="48"/>
        <v>0</v>
      </c>
      <c r="W108" s="54">
        <f t="shared" si="49"/>
        <v>0</v>
      </c>
      <c r="X108" s="54">
        <f t="shared" si="50"/>
        <v>0</v>
      </c>
      <c r="Y108" s="54">
        <f t="shared" si="51"/>
        <v>0</v>
      </c>
      <c r="Z108" s="54">
        <f t="shared" si="52"/>
        <v>0</v>
      </c>
      <c r="AA108" s="54">
        <f t="shared" si="53"/>
        <v>0</v>
      </c>
      <c r="AB108" s="72">
        <f t="shared" si="54"/>
        <v>0</v>
      </c>
      <c r="AC108" s="73">
        <f t="shared" si="35"/>
        <v>0</v>
      </c>
    </row>
    <row r="109" spans="1:29">
      <c r="A109" s="55">
        <v>43795</v>
      </c>
      <c r="B109" s="94" t="s">
        <v>127</v>
      </c>
      <c r="C109" s="91">
        <v>42</v>
      </c>
      <c r="D109" s="113">
        <v>150</v>
      </c>
      <c r="E109" s="114">
        <v>205</v>
      </c>
      <c r="F109" s="115"/>
      <c r="G109" s="116"/>
      <c r="H109" s="59"/>
      <c r="I109" s="127">
        <f t="shared" si="36"/>
        <v>0</v>
      </c>
      <c r="J109" s="124">
        <f t="shared" si="37"/>
        <v>0</v>
      </c>
      <c r="K109" s="124">
        <f t="shared" si="38"/>
        <v>0</v>
      </c>
      <c r="L109" s="124">
        <f t="shared" si="39"/>
        <v>0</v>
      </c>
      <c r="M109" s="124">
        <f t="shared" si="40"/>
        <v>0</v>
      </c>
      <c r="N109" s="124">
        <f t="shared" si="41"/>
        <v>0</v>
      </c>
      <c r="O109" s="124">
        <f t="shared" si="42"/>
        <v>0</v>
      </c>
      <c r="P109" s="124">
        <f t="shared" si="43"/>
        <v>0</v>
      </c>
      <c r="Q109" s="124">
        <f t="shared" si="44"/>
        <v>0</v>
      </c>
      <c r="R109" s="124">
        <f t="shared" si="45"/>
        <v>0</v>
      </c>
      <c r="S109" s="128">
        <f t="shared" si="34"/>
        <v>0</v>
      </c>
      <c r="T109" s="54">
        <f t="shared" si="46"/>
        <v>0</v>
      </c>
      <c r="U109" s="54">
        <f t="shared" si="47"/>
        <v>0</v>
      </c>
      <c r="V109" s="54">
        <f t="shared" si="48"/>
        <v>0</v>
      </c>
      <c r="W109" s="54">
        <f t="shared" si="49"/>
        <v>150</v>
      </c>
      <c r="X109" s="54">
        <f t="shared" si="50"/>
        <v>0</v>
      </c>
      <c r="Y109" s="54">
        <f t="shared" si="51"/>
        <v>0</v>
      </c>
      <c r="Z109" s="54">
        <f t="shared" si="52"/>
        <v>0</v>
      </c>
      <c r="AA109" s="54">
        <f t="shared" si="53"/>
        <v>0</v>
      </c>
      <c r="AB109" s="72">
        <f t="shared" si="54"/>
        <v>0</v>
      </c>
      <c r="AC109" s="73">
        <f t="shared" si="35"/>
        <v>0</v>
      </c>
    </row>
    <row r="110" spans="1:29">
      <c r="A110" s="55">
        <v>43809</v>
      </c>
      <c r="B110" s="94" t="s">
        <v>131</v>
      </c>
      <c r="C110" s="91">
        <v>43</v>
      </c>
      <c r="D110" s="113"/>
      <c r="E110" s="114"/>
      <c r="F110" s="115">
        <v>108</v>
      </c>
      <c r="G110" s="116">
        <v>49</v>
      </c>
      <c r="H110" s="59"/>
      <c r="I110" s="127">
        <f t="shared" si="36"/>
        <v>0</v>
      </c>
      <c r="J110" s="124">
        <f t="shared" si="37"/>
        <v>0</v>
      </c>
      <c r="K110" s="124">
        <f t="shared" si="38"/>
        <v>0</v>
      </c>
      <c r="L110" s="124">
        <f t="shared" si="39"/>
        <v>0</v>
      </c>
      <c r="M110" s="124">
        <f t="shared" si="40"/>
        <v>0</v>
      </c>
      <c r="N110" s="124">
        <f t="shared" si="41"/>
        <v>0</v>
      </c>
      <c r="O110" s="124">
        <f t="shared" si="42"/>
        <v>0</v>
      </c>
      <c r="P110" s="124">
        <f t="shared" si="43"/>
        <v>49</v>
      </c>
      <c r="Q110" s="124">
        <f t="shared" si="44"/>
        <v>0</v>
      </c>
      <c r="R110" s="124">
        <f t="shared" si="45"/>
        <v>0</v>
      </c>
      <c r="S110" s="128">
        <f t="shared" si="34"/>
        <v>0</v>
      </c>
      <c r="T110" s="54">
        <f t="shared" si="46"/>
        <v>0</v>
      </c>
      <c r="U110" s="54">
        <f t="shared" si="47"/>
        <v>0</v>
      </c>
      <c r="V110" s="54">
        <f t="shared" si="48"/>
        <v>0</v>
      </c>
      <c r="W110" s="54">
        <f t="shared" si="49"/>
        <v>0</v>
      </c>
      <c r="X110" s="54">
        <f t="shared" si="50"/>
        <v>0</v>
      </c>
      <c r="Y110" s="54">
        <f t="shared" si="51"/>
        <v>0</v>
      </c>
      <c r="Z110" s="54">
        <f t="shared" si="52"/>
        <v>0</v>
      </c>
      <c r="AA110" s="54">
        <f t="shared" si="53"/>
        <v>0</v>
      </c>
      <c r="AB110" s="72">
        <f t="shared" si="54"/>
        <v>0</v>
      </c>
      <c r="AC110" s="73">
        <f t="shared" si="35"/>
        <v>0</v>
      </c>
    </row>
    <row r="111" spans="1:29">
      <c r="A111" s="55">
        <v>43814</v>
      </c>
      <c r="B111" s="94" t="s">
        <v>129</v>
      </c>
      <c r="C111" s="91">
        <v>44</v>
      </c>
      <c r="D111" s="113"/>
      <c r="E111" s="114"/>
      <c r="F111" s="115">
        <v>101</v>
      </c>
      <c r="G111" s="116">
        <v>250</v>
      </c>
      <c r="H111" s="59"/>
      <c r="I111" s="127">
        <f t="shared" si="36"/>
        <v>250</v>
      </c>
      <c r="J111" s="124">
        <f t="shared" si="37"/>
        <v>0</v>
      </c>
      <c r="K111" s="124">
        <f t="shared" si="38"/>
        <v>0</v>
      </c>
      <c r="L111" s="124">
        <f t="shared" si="39"/>
        <v>0</v>
      </c>
      <c r="M111" s="124">
        <f t="shared" si="40"/>
        <v>0</v>
      </c>
      <c r="N111" s="124">
        <f t="shared" si="41"/>
        <v>0</v>
      </c>
      <c r="O111" s="124">
        <f t="shared" si="42"/>
        <v>0</v>
      </c>
      <c r="P111" s="124">
        <f t="shared" si="43"/>
        <v>0</v>
      </c>
      <c r="Q111" s="124">
        <f t="shared" si="44"/>
        <v>0</v>
      </c>
      <c r="R111" s="124">
        <f t="shared" si="45"/>
        <v>0</v>
      </c>
      <c r="S111" s="128">
        <f t="shared" si="34"/>
        <v>0</v>
      </c>
      <c r="T111" s="54">
        <f t="shared" si="46"/>
        <v>0</v>
      </c>
      <c r="U111" s="54">
        <f t="shared" si="47"/>
        <v>0</v>
      </c>
      <c r="V111" s="54">
        <f t="shared" si="48"/>
        <v>0</v>
      </c>
      <c r="W111" s="54">
        <f t="shared" si="49"/>
        <v>0</v>
      </c>
      <c r="X111" s="54">
        <f t="shared" si="50"/>
        <v>0</v>
      </c>
      <c r="Y111" s="54">
        <f t="shared" si="51"/>
        <v>0</v>
      </c>
      <c r="Z111" s="54">
        <f t="shared" si="52"/>
        <v>0</v>
      </c>
      <c r="AA111" s="54">
        <f t="shared" si="53"/>
        <v>0</v>
      </c>
      <c r="AB111" s="72">
        <f t="shared" si="54"/>
        <v>0</v>
      </c>
      <c r="AC111" s="73">
        <f t="shared" si="35"/>
        <v>0</v>
      </c>
    </row>
    <row r="112" spans="1:29">
      <c r="A112" s="55">
        <v>43815</v>
      </c>
      <c r="B112" s="94" t="s">
        <v>130</v>
      </c>
      <c r="C112" s="91">
        <v>45</v>
      </c>
      <c r="D112" s="113">
        <v>500</v>
      </c>
      <c r="E112" s="114">
        <v>207</v>
      </c>
      <c r="F112" s="115"/>
      <c r="G112" s="116"/>
      <c r="H112" s="59"/>
      <c r="I112" s="127">
        <f t="shared" si="36"/>
        <v>0</v>
      </c>
      <c r="J112" s="124">
        <f t="shared" si="37"/>
        <v>0</v>
      </c>
      <c r="K112" s="124">
        <f t="shared" si="38"/>
        <v>0</v>
      </c>
      <c r="L112" s="124">
        <f t="shared" si="39"/>
        <v>0</v>
      </c>
      <c r="M112" s="124">
        <f t="shared" si="40"/>
        <v>0</v>
      </c>
      <c r="N112" s="124">
        <f t="shared" si="41"/>
        <v>0</v>
      </c>
      <c r="O112" s="124">
        <f t="shared" si="42"/>
        <v>0</v>
      </c>
      <c r="P112" s="124">
        <f t="shared" si="43"/>
        <v>0</v>
      </c>
      <c r="Q112" s="124">
        <f t="shared" si="44"/>
        <v>0</v>
      </c>
      <c r="R112" s="124">
        <f t="shared" si="45"/>
        <v>0</v>
      </c>
      <c r="S112" s="128">
        <f t="shared" si="34"/>
        <v>0</v>
      </c>
      <c r="T112" s="54">
        <f t="shared" si="46"/>
        <v>0</v>
      </c>
      <c r="U112" s="54">
        <f t="shared" si="47"/>
        <v>0</v>
      </c>
      <c r="V112" s="54">
        <f t="shared" si="48"/>
        <v>0</v>
      </c>
      <c r="W112" s="54">
        <f t="shared" si="49"/>
        <v>0</v>
      </c>
      <c r="X112" s="54">
        <f t="shared" si="50"/>
        <v>0</v>
      </c>
      <c r="Y112" s="54">
        <f t="shared" si="51"/>
        <v>500</v>
      </c>
      <c r="Z112" s="54">
        <f t="shared" si="52"/>
        <v>0</v>
      </c>
      <c r="AA112" s="54">
        <f t="shared" si="53"/>
        <v>0</v>
      </c>
      <c r="AB112" s="72">
        <f t="shared" si="54"/>
        <v>0</v>
      </c>
      <c r="AC112" s="73">
        <f t="shared" si="35"/>
        <v>0</v>
      </c>
    </row>
    <row r="113" spans="1:29">
      <c r="A113" s="55">
        <v>43823</v>
      </c>
      <c r="B113" s="94" t="s">
        <v>132</v>
      </c>
      <c r="C113" s="91">
        <v>46</v>
      </c>
      <c r="D113" s="113">
        <v>35</v>
      </c>
      <c r="E113" s="114">
        <v>205</v>
      </c>
      <c r="F113" s="115"/>
      <c r="G113" s="116"/>
      <c r="H113" s="59"/>
      <c r="I113" s="127">
        <f t="shared" si="36"/>
        <v>0</v>
      </c>
      <c r="J113" s="124">
        <f t="shared" si="37"/>
        <v>0</v>
      </c>
      <c r="K113" s="124">
        <f t="shared" si="38"/>
        <v>0</v>
      </c>
      <c r="L113" s="124">
        <f t="shared" si="39"/>
        <v>0</v>
      </c>
      <c r="M113" s="124">
        <f t="shared" si="40"/>
        <v>0</v>
      </c>
      <c r="N113" s="124">
        <f t="shared" si="41"/>
        <v>0</v>
      </c>
      <c r="O113" s="124">
        <f t="shared" si="42"/>
        <v>0</v>
      </c>
      <c r="P113" s="124">
        <f t="shared" si="43"/>
        <v>0</v>
      </c>
      <c r="Q113" s="124">
        <f t="shared" si="44"/>
        <v>0</v>
      </c>
      <c r="R113" s="124">
        <f t="shared" si="45"/>
        <v>0</v>
      </c>
      <c r="S113" s="128">
        <f t="shared" si="34"/>
        <v>0</v>
      </c>
      <c r="T113" s="54">
        <f t="shared" si="46"/>
        <v>0</v>
      </c>
      <c r="U113" s="54">
        <f t="shared" si="47"/>
        <v>0</v>
      </c>
      <c r="V113" s="54">
        <f t="shared" si="48"/>
        <v>0</v>
      </c>
      <c r="W113" s="54">
        <f t="shared" si="49"/>
        <v>35</v>
      </c>
      <c r="X113" s="54">
        <f t="shared" si="50"/>
        <v>0</v>
      </c>
      <c r="Y113" s="54">
        <f t="shared" si="51"/>
        <v>0</v>
      </c>
      <c r="Z113" s="54">
        <f t="shared" si="52"/>
        <v>0</v>
      </c>
      <c r="AA113" s="54">
        <f t="shared" si="53"/>
        <v>0</v>
      </c>
      <c r="AB113" s="72">
        <f t="shared" si="54"/>
        <v>0</v>
      </c>
      <c r="AC113" s="73">
        <f t="shared" si="35"/>
        <v>0</v>
      </c>
    </row>
    <row r="114" spans="1:29">
      <c r="A114" s="55">
        <v>43826</v>
      </c>
      <c r="B114" s="94" t="s">
        <v>62</v>
      </c>
      <c r="C114" s="91">
        <v>47</v>
      </c>
      <c r="D114" s="113">
        <v>50</v>
      </c>
      <c r="E114" s="114">
        <v>201</v>
      </c>
      <c r="F114" s="115"/>
      <c r="G114" s="116"/>
      <c r="H114" s="59"/>
      <c r="I114" s="127">
        <f t="shared" si="36"/>
        <v>0</v>
      </c>
      <c r="J114" s="124">
        <f t="shared" si="37"/>
        <v>0</v>
      </c>
      <c r="K114" s="124">
        <f t="shared" si="38"/>
        <v>0</v>
      </c>
      <c r="L114" s="124">
        <f t="shared" si="39"/>
        <v>0</v>
      </c>
      <c r="M114" s="124">
        <f t="shared" si="40"/>
        <v>0</v>
      </c>
      <c r="N114" s="124">
        <f t="shared" si="41"/>
        <v>0</v>
      </c>
      <c r="O114" s="124">
        <f t="shared" si="42"/>
        <v>0</v>
      </c>
      <c r="P114" s="124">
        <f t="shared" si="43"/>
        <v>0</v>
      </c>
      <c r="Q114" s="124">
        <f t="shared" si="44"/>
        <v>0</v>
      </c>
      <c r="R114" s="124">
        <f t="shared" si="45"/>
        <v>0</v>
      </c>
      <c r="S114" s="128">
        <f t="shared" si="34"/>
        <v>0</v>
      </c>
      <c r="T114" s="54">
        <f t="shared" si="46"/>
        <v>50</v>
      </c>
      <c r="U114" s="54">
        <f t="shared" si="47"/>
        <v>0</v>
      </c>
      <c r="V114" s="54">
        <f t="shared" si="48"/>
        <v>0</v>
      </c>
      <c r="W114" s="54">
        <f t="shared" si="49"/>
        <v>0</v>
      </c>
      <c r="X114" s="54">
        <f t="shared" si="50"/>
        <v>0</v>
      </c>
      <c r="Y114" s="54">
        <f t="shared" si="51"/>
        <v>0</v>
      </c>
      <c r="Z114" s="54">
        <f t="shared" si="52"/>
        <v>0</v>
      </c>
      <c r="AA114" s="54">
        <f t="shared" si="53"/>
        <v>0</v>
      </c>
      <c r="AB114" s="72">
        <f t="shared" si="54"/>
        <v>0</v>
      </c>
      <c r="AC114" s="73">
        <f t="shared" si="35"/>
        <v>0</v>
      </c>
    </row>
    <row r="115" spans="1:29">
      <c r="A115" s="55">
        <v>43830</v>
      </c>
      <c r="B115" s="94" t="s">
        <v>133</v>
      </c>
      <c r="C115" s="91">
        <v>48</v>
      </c>
      <c r="D115" s="113">
        <v>229.67</v>
      </c>
      <c r="E115" s="114">
        <v>211</v>
      </c>
      <c r="F115" s="115"/>
      <c r="G115" s="116"/>
      <c r="H115" s="59"/>
      <c r="I115" s="127">
        <f t="shared" si="36"/>
        <v>0</v>
      </c>
      <c r="J115" s="124">
        <f t="shared" si="37"/>
        <v>0</v>
      </c>
      <c r="K115" s="124">
        <f t="shared" si="38"/>
        <v>0</v>
      </c>
      <c r="L115" s="124">
        <f t="shared" si="39"/>
        <v>0</v>
      </c>
      <c r="M115" s="124">
        <f t="shared" si="40"/>
        <v>0</v>
      </c>
      <c r="N115" s="124">
        <f t="shared" si="41"/>
        <v>0</v>
      </c>
      <c r="O115" s="124">
        <f t="shared" si="42"/>
        <v>0</v>
      </c>
      <c r="P115" s="124">
        <f t="shared" si="43"/>
        <v>0</v>
      </c>
      <c r="Q115" s="124">
        <f t="shared" si="44"/>
        <v>0</v>
      </c>
      <c r="R115" s="124">
        <f t="shared" si="45"/>
        <v>0</v>
      </c>
      <c r="S115" s="128">
        <f t="shared" si="34"/>
        <v>0</v>
      </c>
      <c r="T115" s="54">
        <f t="shared" si="46"/>
        <v>0</v>
      </c>
      <c r="U115" s="54">
        <f t="shared" si="47"/>
        <v>0</v>
      </c>
      <c r="V115" s="54">
        <f t="shared" si="48"/>
        <v>0</v>
      </c>
      <c r="W115" s="54">
        <f t="shared" si="49"/>
        <v>0</v>
      </c>
      <c r="X115" s="54">
        <f t="shared" si="50"/>
        <v>0</v>
      </c>
      <c r="Y115" s="54">
        <f t="shared" si="51"/>
        <v>0</v>
      </c>
      <c r="Z115" s="54">
        <f t="shared" si="52"/>
        <v>0</v>
      </c>
      <c r="AA115" s="54">
        <f t="shared" si="53"/>
        <v>0</v>
      </c>
      <c r="AB115" s="72">
        <f t="shared" si="54"/>
        <v>0</v>
      </c>
      <c r="AC115" s="73">
        <f t="shared" si="35"/>
        <v>229.67</v>
      </c>
    </row>
    <row r="116" spans="1:29">
      <c r="A116" s="55"/>
      <c r="B116" s="94"/>
      <c r="C116" s="91"/>
      <c r="D116" s="25"/>
      <c r="E116" s="51"/>
      <c r="F116" s="27"/>
      <c r="G116" s="26"/>
      <c r="H116" s="59"/>
      <c r="I116" s="127">
        <f t="shared" si="36"/>
        <v>0</v>
      </c>
      <c r="J116" s="124">
        <f t="shared" si="37"/>
        <v>0</v>
      </c>
      <c r="K116" s="124">
        <f t="shared" si="38"/>
        <v>0</v>
      </c>
      <c r="L116" s="124">
        <f t="shared" si="39"/>
        <v>0</v>
      </c>
      <c r="M116" s="124">
        <f t="shared" si="40"/>
        <v>0</v>
      </c>
      <c r="N116" s="124">
        <f t="shared" si="41"/>
        <v>0</v>
      </c>
      <c r="O116" s="124">
        <f t="shared" si="42"/>
        <v>0</v>
      </c>
      <c r="P116" s="124">
        <f t="shared" si="43"/>
        <v>0</v>
      </c>
      <c r="Q116" s="124">
        <f t="shared" si="44"/>
        <v>0</v>
      </c>
      <c r="R116" s="124">
        <f t="shared" si="45"/>
        <v>0</v>
      </c>
      <c r="S116" s="128">
        <f t="shared" si="34"/>
        <v>0</v>
      </c>
      <c r="T116" s="54">
        <f t="shared" si="46"/>
        <v>0</v>
      </c>
      <c r="U116" s="54">
        <f t="shared" si="47"/>
        <v>0</v>
      </c>
      <c r="V116" s="54">
        <f t="shared" si="48"/>
        <v>0</v>
      </c>
      <c r="W116" s="54">
        <f t="shared" si="49"/>
        <v>0</v>
      </c>
      <c r="X116" s="54">
        <f t="shared" si="50"/>
        <v>0</v>
      </c>
      <c r="Y116" s="54">
        <f t="shared" si="51"/>
        <v>0</v>
      </c>
      <c r="Z116" s="54">
        <f t="shared" si="52"/>
        <v>0</v>
      </c>
      <c r="AA116" s="54">
        <f t="shared" si="53"/>
        <v>0</v>
      </c>
      <c r="AB116" s="72">
        <f t="shared" si="54"/>
        <v>0</v>
      </c>
      <c r="AC116" s="73">
        <f t="shared" si="35"/>
        <v>0</v>
      </c>
    </row>
    <row r="117" spans="1:29">
      <c r="A117" s="55"/>
      <c r="B117" s="94"/>
      <c r="C117" s="91"/>
      <c r="D117" s="25"/>
      <c r="E117" s="51"/>
      <c r="F117" s="27"/>
      <c r="G117" s="26"/>
      <c r="H117" s="59"/>
      <c r="I117" s="127">
        <f t="shared" si="36"/>
        <v>0</v>
      </c>
      <c r="J117" s="124">
        <f t="shared" si="37"/>
        <v>0</v>
      </c>
      <c r="K117" s="124">
        <f t="shared" si="38"/>
        <v>0</v>
      </c>
      <c r="L117" s="124">
        <f t="shared" si="39"/>
        <v>0</v>
      </c>
      <c r="M117" s="124">
        <f t="shared" si="40"/>
        <v>0</v>
      </c>
      <c r="N117" s="124">
        <f t="shared" si="41"/>
        <v>0</v>
      </c>
      <c r="O117" s="124">
        <f t="shared" si="42"/>
        <v>0</v>
      </c>
      <c r="P117" s="124">
        <f t="shared" si="43"/>
        <v>0</v>
      </c>
      <c r="Q117" s="124">
        <f t="shared" si="44"/>
        <v>0</v>
      </c>
      <c r="R117" s="124">
        <f t="shared" si="45"/>
        <v>0</v>
      </c>
      <c r="S117" s="128">
        <f t="shared" si="34"/>
        <v>0</v>
      </c>
      <c r="T117" s="54">
        <f t="shared" si="46"/>
        <v>0</v>
      </c>
      <c r="U117" s="54">
        <f t="shared" si="47"/>
        <v>0</v>
      </c>
      <c r="V117" s="54">
        <f t="shared" si="48"/>
        <v>0</v>
      </c>
      <c r="W117" s="54">
        <f t="shared" si="49"/>
        <v>0</v>
      </c>
      <c r="X117" s="54">
        <f t="shared" si="50"/>
        <v>0</v>
      </c>
      <c r="Y117" s="54">
        <f t="shared" si="51"/>
        <v>0</v>
      </c>
      <c r="Z117" s="54">
        <f t="shared" si="52"/>
        <v>0</v>
      </c>
      <c r="AA117" s="54">
        <f t="shared" si="53"/>
        <v>0</v>
      </c>
      <c r="AB117" s="72">
        <f t="shared" si="54"/>
        <v>0</v>
      </c>
      <c r="AC117" s="73">
        <f t="shared" si="35"/>
        <v>0</v>
      </c>
    </row>
    <row r="118" spans="1:29" ht="16" thickBot="1">
      <c r="A118" s="57"/>
      <c r="B118" s="95"/>
      <c r="C118" s="91"/>
      <c r="D118" s="25" t="s">
        <v>7</v>
      </c>
      <c r="E118" s="51"/>
      <c r="F118" s="27"/>
      <c r="G118" s="26"/>
      <c r="H118" s="59"/>
      <c r="I118" s="127">
        <f t="shared" si="36"/>
        <v>0</v>
      </c>
      <c r="J118" s="124">
        <f t="shared" si="37"/>
        <v>0</v>
      </c>
      <c r="K118" s="124">
        <f t="shared" si="38"/>
        <v>0</v>
      </c>
      <c r="L118" s="124">
        <f t="shared" si="39"/>
        <v>0</v>
      </c>
      <c r="M118" s="124">
        <f t="shared" si="40"/>
        <v>0</v>
      </c>
      <c r="N118" s="124">
        <f t="shared" si="41"/>
        <v>0</v>
      </c>
      <c r="O118" s="124">
        <f t="shared" si="42"/>
        <v>0</v>
      </c>
      <c r="P118" s="124">
        <f t="shared" si="43"/>
        <v>0</v>
      </c>
      <c r="Q118" s="124">
        <f t="shared" si="44"/>
        <v>0</v>
      </c>
      <c r="R118" s="124">
        <f t="shared" si="45"/>
        <v>0</v>
      </c>
      <c r="S118" s="144">
        <f t="shared" si="34"/>
        <v>0</v>
      </c>
      <c r="T118" s="54">
        <f t="shared" si="46"/>
        <v>0</v>
      </c>
      <c r="U118" s="54">
        <f t="shared" si="47"/>
        <v>0</v>
      </c>
      <c r="V118" s="54">
        <f t="shared" si="48"/>
        <v>0</v>
      </c>
      <c r="W118" s="54">
        <f t="shared" si="49"/>
        <v>0</v>
      </c>
      <c r="X118" s="54">
        <f t="shared" si="50"/>
        <v>0</v>
      </c>
      <c r="Y118" s="54">
        <f t="shared" si="51"/>
        <v>0</v>
      </c>
      <c r="Z118" s="54">
        <f t="shared" si="52"/>
        <v>0</v>
      </c>
      <c r="AA118" s="54">
        <f t="shared" si="53"/>
        <v>0</v>
      </c>
      <c r="AB118" s="72">
        <f t="shared" si="54"/>
        <v>0</v>
      </c>
      <c r="AC118" s="73">
        <f t="shared" si="35"/>
        <v>0</v>
      </c>
    </row>
    <row r="119" spans="1:29" ht="17" thickBot="1">
      <c r="A119" s="217" t="s">
        <v>8</v>
      </c>
      <c r="B119" s="218"/>
      <c r="C119" s="218"/>
      <c r="D119" s="219"/>
      <c r="E119" s="220"/>
      <c r="F119" s="220"/>
      <c r="G119" s="220"/>
      <c r="H119" s="221"/>
      <c r="I119" s="60">
        <f t="shared" ref="I119:U119" si="55">SUM(I3:I118)</f>
        <v>865.22</v>
      </c>
      <c r="J119" s="60">
        <f t="shared" si="55"/>
        <v>0</v>
      </c>
      <c r="K119" s="60">
        <f t="shared" si="55"/>
        <v>13440.24</v>
      </c>
      <c r="L119" s="60">
        <f t="shared" si="55"/>
        <v>0</v>
      </c>
      <c r="M119" s="60">
        <f t="shared" si="55"/>
        <v>2680.2799999999997</v>
      </c>
      <c r="N119" s="60">
        <f t="shared" si="55"/>
        <v>0</v>
      </c>
      <c r="O119" s="60">
        <f t="shared" si="55"/>
        <v>6273.83</v>
      </c>
      <c r="P119" s="60">
        <f t="shared" si="55"/>
        <v>293.44000000000005</v>
      </c>
      <c r="Q119" s="60">
        <f t="shared" si="55"/>
        <v>15000</v>
      </c>
      <c r="R119" s="65">
        <f t="shared" si="55"/>
        <v>32300</v>
      </c>
      <c r="S119" s="145">
        <f t="shared" si="55"/>
        <v>17500</v>
      </c>
      <c r="T119" s="66">
        <f t="shared" si="55"/>
        <v>20870.170000000006</v>
      </c>
      <c r="U119" s="66">
        <f t="shared" si="55"/>
        <v>2990</v>
      </c>
      <c r="V119" s="66">
        <f t="shared" ref="V119:AB119" si="56">SUM(V3:V118)</f>
        <v>697.02</v>
      </c>
      <c r="W119" s="66">
        <f t="shared" si="56"/>
        <v>865</v>
      </c>
      <c r="X119" s="66">
        <f t="shared" si="56"/>
        <v>0</v>
      </c>
      <c r="Y119" s="66">
        <f t="shared" si="56"/>
        <v>7708.83</v>
      </c>
      <c r="Z119" s="66">
        <f t="shared" si="56"/>
        <v>102.95</v>
      </c>
      <c r="AA119" s="66">
        <f t="shared" si="56"/>
        <v>10836</v>
      </c>
      <c r="AB119" s="66">
        <f t="shared" si="56"/>
        <v>23844.260000000002</v>
      </c>
      <c r="AC119" s="66">
        <f>SUM(AC3:AC118)</f>
        <v>12229.67</v>
      </c>
    </row>
    <row r="120" spans="1:29" ht="16" thickBot="1">
      <c r="A120" s="222" t="s">
        <v>9</v>
      </c>
      <c r="B120" s="223"/>
      <c r="C120" s="224"/>
      <c r="D120" s="99">
        <f>SUM(D5:D118)</f>
        <v>80143.899999999994</v>
      </c>
      <c r="E120" s="100"/>
      <c r="F120" s="101"/>
      <c r="G120" s="98">
        <f>SUM(G5:G118)</f>
        <v>88353.010000000009</v>
      </c>
      <c r="H120" s="96">
        <f>D3+D121</f>
        <v>36542.919999999984</v>
      </c>
      <c r="I120" s="225" t="s">
        <v>10</v>
      </c>
      <c r="J120" s="226"/>
      <c r="K120" s="226"/>
      <c r="L120" s="226"/>
      <c r="M120" s="226"/>
      <c r="N120" s="226"/>
      <c r="O120" s="226"/>
      <c r="P120" s="227">
        <f>SUM(I119:S119)</f>
        <v>88353.01</v>
      </c>
      <c r="Q120" s="228"/>
      <c r="R120" s="228"/>
      <c r="S120" s="229"/>
      <c r="T120" s="199" t="s">
        <v>11</v>
      </c>
      <c r="U120" s="199"/>
      <c r="V120" s="200"/>
      <c r="W120" s="200"/>
      <c r="X120" s="200"/>
      <c r="Y120" s="200"/>
      <c r="Z120" s="201">
        <f>SUM(T119:AC119)</f>
        <v>80143.900000000009</v>
      </c>
      <c r="AA120" s="202"/>
      <c r="AB120" s="202"/>
      <c r="AC120" s="203"/>
    </row>
    <row r="121" spans="1:29" ht="16" thickBot="1">
      <c r="A121" s="204" t="s">
        <v>148</v>
      </c>
      <c r="B121" s="205"/>
      <c r="C121" s="206"/>
      <c r="D121" s="119">
        <f>SUM(D120-G120)</f>
        <v>-8209.1100000000151</v>
      </c>
      <c r="E121" s="52"/>
      <c r="F121" s="53"/>
      <c r="G121" s="137"/>
      <c r="H121" s="97"/>
      <c r="I121" s="207"/>
      <c r="J121" s="208"/>
      <c r="K121" s="208"/>
      <c r="L121" s="208"/>
      <c r="M121" s="209" t="s">
        <v>149</v>
      </c>
      <c r="N121" s="209"/>
      <c r="O121" s="209"/>
      <c r="P121" s="210">
        <f>G120</f>
        <v>88353.010000000009</v>
      </c>
      <c r="Q121" s="211"/>
      <c r="R121" s="211"/>
      <c r="S121" s="212"/>
      <c r="T121" s="207"/>
      <c r="U121" s="207"/>
      <c r="V121" s="208"/>
      <c r="W121" s="213" t="s">
        <v>149</v>
      </c>
      <c r="X121" s="213"/>
      <c r="Y121" s="213"/>
      <c r="Z121" s="214">
        <f>D120</f>
        <v>80143.899999999994</v>
      </c>
      <c r="AA121" s="215"/>
      <c r="AB121" s="215"/>
      <c r="AC121" s="216"/>
    </row>
    <row r="122" spans="1:29" ht="16" thickBot="1">
      <c r="A122" s="187" t="s">
        <v>94</v>
      </c>
      <c r="B122" s="188"/>
      <c r="C122" s="188"/>
      <c r="D122" s="49">
        <v>646.64999999999418</v>
      </c>
      <c r="E122" s="189" t="s">
        <v>96</v>
      </c>
      <c r="F122" s="190"/>
      <c r="G122" s="191"/>
      <c r="H122" s="195">
        <f>SUM(D122+D123)</f>
        <v>36542.919999999991</v>
      </c>
      <c r="AC122" s="146"/>
    </row>
    <row r="123" spans="1:29" ht="16" thickBot="1">
      <c r="A123" s="197" t="s">
        <v>95</v>
      </c>
      <c r="B123" s="198"/>
      <c r="C123" s="198"/>
      <c r="D123" s="102">
        <v>35896.269999999997</v>
      </c>
      <c r="E123" s="192"/>
      <c r="F123" s="193"/>
      <c r="G123" s="194"/>
      <c r="H123" s="196"/>
      <c r="I123" s="5"/>
      <c r="J123" s="5"/>
      <c r="K123" s="5"/>
      <c r="L123" s="5"/>
      <c r="M123" s="6"/>
      <c r="N123" s="6"/>
      <c r="O123" s="6"/>
      <c r="P123" s="6"/>
      <c r="Q123" s="6"/>
      <c r="R123" s="6"/>
      <c r="S123" s="5"/>
      <c r="T123" s="4"/>
      <c r="U123" s="4"/>
      <c r="V123" s="4"/>
      <c r="AC123" s="4"/>
    </row>
    <row r="124" spans="1:29">
      <c r="H124" s="1" t="s">
        <v>7</v>
      </c>
    </row>
  </sheetData>
  <autoFilter ref="A2:WWM124" xr:uid="{B1A9FC6E-F67E-46F3-907F-A1308C47F826}"/>
  <mergeCells count="26">
    <mergeCell ref="H1:H2"/>
    <mergeCell ref="I1:S1"/>
    <mergeCell ref="T1:AC1"/>
    <mergeCell ref="A1:A2"/>
    <mergeCell ref="B1:B2"/>
    <mergeCell ref="C1:C2"/>
    <mergeCell ref="D1:E1"/>
    <mergeCell ref="F1:G1"/>
    <mergeCell ref="A119:C119"/>
    <mergeCell ref="D119:H119"/>
    <mergeCell ref="A120:C120"/>
    <mergeCell ref="I120:O120"/>
    <mergeCell ref="P120:S120"/>
    <mergeCell ref="Z120:AC120"/>
    <mergeCell ref="A121:C121"/>
    <mergeCell ref="I121:L121"/>
    <mergeCell ref="M121:O121"/>
    <mergeCell ref="P121:S121"/>
    <mergeCell ref="T121:V121"/>
    <mergeCell ref="W121:Y121"/>
    <mergeCell ref="Z121:AC121"/>
    <mergeCell ref="A122:C122"/>
    <mergeCell ref="E122:G123"/>
    <mergeCell ref="H122:H123"/>
    <mergeCell ref="A123:C123"/>
    <mergeCell ref="T120:Y120"/>
  </mergeCells>
  <pageMargins left="0.70000000000000007" right="0.70000000000000007" top="0.75" bottom="0.75" header="0.30000000000000004" footer="0.30000000000000004"/>
  <pageSetup fitToWidth="0" fitToHeight="0"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3" zoomScale="150" zoomScaleNormal="150" workbookViewId="0">
      <selection activeCell="C30" sqref="C30"/>
    </sheetView>
  </sheetViews>
  <sheetFormatPr baseColWidth="10" defaultColWidth="11.5" defaultRowHeight="15"/>
  <cols>
    <col min="1" max="1" width="7" style="1" customWidth="1"/>
    <col min="2" max="2" width="33.5" style="1" customWidth="1"/>
    <col min="3" max="3" width="14.1640625" style="1" bestFit="1" customWidth="1"/>
    <col min="4" max="4" width="17" style="1" customWidth="1"/>
    <col min="5" max="5" width="14.5" style="1" bestFit="1" customWidth="1"/>
    <col min="6" max="6" width="11.5" style="1" customWidth="1"/>
    <col min="7" max="7" width="26.83203125" style="1" customWidth="1"/>
    <col min="8" max="8" width="5.5" style="1" customWidth="1"/>
    <col min="9" max="9" width="11.5" style="1" customWidth="1"/>
    <col min="10" max="16384" width="11.5" style="1"/>
  </cols>
  <sheetData>
    <row r="1" spans="1:6">
      <c r="B1" s="8" t="s">
        <v>134</v>
      </c>
      <c r="C1" s="108" t="s">
        <v>144</v>
      </c>
    </row>
    <row r="2" spans="1:6" ht="16" thickBot="1">
      <c r="A2" s="8" t="s">
        <v>76</v>
      </c>
    </row>
    <row r="3" spans="1:6" ht="16" thickBot="1">
      <c r="A3" s="78"/>
      <c r="B3" s="79"/>
      <c r="C3" s="79"/>
      <c r="D3" s="79"/>
      <c r="E3" s="80"/>
    </row>
    <row r="4" spans="1:6" ht="16" thickBot="1">
      <c r="A4" s="18"/>
      <c r="B4" s="20"/>
      <c r="C4" s="20" t="s">
        <v>39</v>
      </c>
      <c r="D4" s="15" t="s">
        <v>40</v>
      </c>
      <c r="E4" s="16" t="s">
        <v>28</v>
      </c>
    </row>
    <row r="5" spans="1:6">
      <c r="A5" s="153">
        <v>201</v>
      </c>
      <c r="B5" s="154" t="s">
        <v>68</v>
      </c>
      <c r="C5" s="155">
        <v>14000</v>
      </c>
      <c r="D5" s="156">
        <f>'compte_détaillé 2018-2019'!T$119</f>
        <v>20870.170000000006</v>
      </c>
      <c r="E5" s="157">
        <f>D5-C5</f>
        <v>6870.1700000000055</v>
      </c>
    </row>
    <row r="6" spans="1:6">
      <c r="A6" s="81">
        <v>202</v>
      </c>
      <c r="B6" s="74" t="s">
        <v>146</v>
      </c>
      <c r="C6" s="70"/>
      <c r="D6" s="71">
        <f>'compte_détaillé 2018-2019'!U$119</f>
        <v>2990</v>
      </c>
      <c r="E6" s="148">
        <f t="shared" ref="E6:E12" si="0">D6-C6</f>
        <v>2990</v>
      </c>
    </row>
    <row r="7" spans="1:6">
      <c r="A7" s="81">
        <v>203</v>
      </c>
      <c r="B7" s="74" t="s">
        <v>69</v>
      </c>
      <c r="C7" s="70">
        <v>0</v>
      </c>
      <c r="D7" s="71">
        <f>'compte_détaillé 2018-2019'!V$119</f>
        <v>697.02</v>
      </c>
      <c r="E7" s="148">
        <f t="shared" si="0"/>
        <v>697.02</v>
      </c>
    </row>
    <row r="8" spans="1:6">
      <c r="A8" s="81">
        <v>205</v>
      </c>
      <c r="B8" s="74" t="s">
        <v>145</v>
      </c>
      <c r="C8" s="70">
        <v>10000</v>
      </c>
      <c r="D8" s="71">
        <f>'compte_détaillé 2018-2019'!W$119</f>
        <v>865</v>
      </c>
      <c r="E8" s="148">
        <f t="shared" si="0"/>
        <v>-9135</v>
      </c>
    </row>
    <row r="9" spans="1:6">
      <c r="A9" s="81">
        <v>206</v>
      </c>
      <c r="B9" s="74" t="s">
        <v>38</v>
      </c>
      <c r="C9" s="70">
        <v>7000</v>
      </c>
      <c r="D9" s="71">
        <f>'compte_détaillé 2018-2019'!X$119</f>
        <v>0</v>
      </c>
      <c r="E9" s="148">
        <f t="shared" si="0"/>
        <v>-7000</v>
      </c>
      <c r="F9" s="1" t="s">
        <v>154</v>
      </c>
    </row>
    <row r="10" spans="1:6">
      <c r="A10" s="81">
        <v>207</v>
      </c>
      <c r="B10" s="74" t="s">
        <v>29</v>
      </c>
      <c r="C10" s="70">
        <v>12000</v>
      </c>
      <c r="D10" s="71">
        <f>'compte_détaillé 2018-2019'!Y$119</f>
        <v>7708.83</v>
      </c>
      <c r="E10" s="148">
        <f t="shared" si="0"/>
        <v>-4291.17</v>
      </c>
    </row>
    <row r="11" spans="1:6">
      <c r="A11" s="81">
        <v>208</v>
      </c>
      <c r="B11" s="74" t="s">
        <v>30</v>
      </c>
      <c r="C11" s="70">
        <v>900</v>
      </c>
      <c r="D11" s="71">
        <f>'compte_détaillé 2018-2019'!Z$119</f>
        <v>102.95</v>
      </c>
      <c r="E11" s="148">
        <f t="shared" si="0"/>
        <v>-797.05</v>
      </c>
    </row>
    <row r="12" spans="1:6">
      <c r="A12" s="81">
        <v>209</v>
      </c>
      <c r="B12" s="74" t="s">
        <v>70</v>
      </c>
      <c r="C12" s="70">
        <v>2057</v>
      </c>
      <c r="D12" s="71">
        <f>'compte_détaillé 2018-2019'!AA$119</f>
        <v>10836</v>
      </c>
      <c r="E12" s="148">
        <f t="shared" si="0"/>
        <v>8779</v>
      </c>
    </row>
    <row r="13" spans="1:6">
      <c r="A13" s="81">
        <v>210</v>
      </c>
      <c r="B13" s="74" t="s">
        <v>75</v>
      </c>
      <c r="C13" s="70">
        <v>0</v>
      </c>
      <c r="D13" s="71">
        <f>'compte_détaillé 2018-2019'!AB$119</f>
        <v>23844.260000000002</v>
      </c>
      <c r="E13" s="148"/>
    </row>
    <row r="14" spans="1:6" ht="16" thickBot="1">
      <c r="A14" s="82">
        <v>211</v>
      </c>
      <c r="B14" s="75" t="s">
        <v>77</v>
      </c>
      <c r="C14" s="76">
        <v>0</v>
      </c>
      <c r="D14" s="77">
        <f>'compte_détaillé 2018-2019'!AC$119</f>
        <v>12229.67</v>
      </c>
      <c r="E14" s="149"/>
    </row>
    <row r="15" spans="1:6" ht="16" thickBot="1">
      <c r="A15" s="106"/>
      <c r="B15" s="150" t="s">
        <v>31</v>
      </c>
      <c r="C15" s="151">
        <f>SUM(C5:C14)</f>
        <v>45957</v>
      </c>
      <c r="D15" s="151">
        <f>SUM(D5:D14)</f>
        <v>80143.900000000009</v>
      </c>
      <c r="E15" s="152"/>
    </row>
    <row r="16" spans="1:6">
      <c r="E16" s="147"/>
    </row>
    <row r="17" spans="1:5" ht="16" thickBot="1"/>
    <row r="18" spans="1:5" ht="16" thickBot="1">
      <c r="A18" s="18"/>
      <c r="B18" s="19"/>
      <c r="C18" s="15" t="s">
        <v>41</v>
      </c>
      <c r="D18" s="15" t="s">
        <v>42</v>
      </c>
      <c r="E18" s="16" t="s">
        <v>28</v>
      </c>
    </row>
    <row r="19" spans="1:5">
      <c r="A19" s="83">
        <v>101</v>
      </c>
      <c r="B19" s="17" t="s">
        <v>32</v>
      </c>
      <c r="C19" s="184">
        <v>1200</v>
      </c>
      <c r="D19" s="23">
        <f>'compte_détaillé 2018-2019'!I$119</f>
        <v>865.22</v>
      </c>
      <c r="E19" s="84">
        <f>D19-C19</f>
        <v>-334.78</v>
      </c>
    </row>
    <row r="20" spans="1:5">
      <c r="A20" s="85">
        <v>102</v>
      </c>
      <c r="B20" s="9" t="s">
        <v>33</v>
      </c>
      <c r="C20" s="185">
        <v>200</v>
      </c>
      <c r="D20" s="23">
        <f>'compte_détaillé 2018-2019'!J$119</f>
        <v>0</v>
      </c>
      <c r="E20" s="84">
        <f t="shared" ref="E20:E27" si="1">D20-C20</f>
        <v>-200</v>
      </c>
    </row>
    <row r="21" spans="1:5">
      <c r="A21" s="85">
        <v>103</v>
      </c>
      <c r="B21" s="9" t="s">
        <v>34</v>
      </c>
      <c r="C21" s="185">
        <v>19000</v>
      </c>
      <c r="D21" s="23">
        <f>'compte_détaillé 2018-2019'!K$119</f>
        <v>13440.24</v>
      </c>
      <c r="E21" s="84">
        <f t="shared" si="1"/>
        <v>-5559.76</v>
      </c>
    </row>
    <row r="22" spans="1:5">
      <c r="A22" s="85">
        <v>104</v>
      </c>
      <c r="B22" s="9" t="s">
        <v>35</v>
      </c>
      <c r="C22" s="185">
        <v>407</v>
      </c>
      <c r="D22" s="23">
        <f>'compte_détaillé 2018-2019'!L$119</f>
        <v>0</v>
      </c>
      <c r="E22" s="84">
        <f t="shared" si="1"/>
        <v>-407</v>
      </c>
    </row>
    <row r="23" spans="1:5">
      <c r="A23" s="85">
        <v>105</v>
      </c>
      <c r="B23" s="9" t="s">
        <v>155</v>
      </c>
      <c r="C23" s="185">
        <v>4400</v>
      </c>
      <c r="D23" s="23">
        <f>'compte_détaillé 2018-2019'!M$119</f>
        <v>2680.2799999999997</v>
      </c>
      <c r="E23" s="84">
        <f t="shared" si="1"/>
        <v>-1719.7200000000003</v>
      </c>
    </row>
    <row r="24" spans="1:5">
      <c r="A24" s="85">
        <v>106</v>
      </c>
      <c r="B24" s="9" t="s">
        <v>90</v>
      </c>
      <c r="C24" s="185">
        <v>0</v>
      </c>
      <c r="D24" s="23">
        <f>'compte_détaillé 2018-2019'!N$119</f>
        <v>0</v>
      </c>
      <c r="E24" s="84">
        <f t="shared" si="1"/>
        <v>0</v>
      </c>
    </row>
    <row r="25" spans="1:5">
      <c r="A25" s="85">
        <v>107</v>
      </c>
      <c r="B25" s="9" t="s">
        <v>91</v>
      </c>
      <c r="C25" s="185">
        <v>10000</v>
      </c>
      <c r="D25" s="23">
        <f>'compte_détaillé 2018-2019'!O$119</f>
        <v>6273.83</v>
      </c>
      <c r="E25" s="84">
        <f t="shared" si="1"/>
        <v>-3726.17</v>
      </c>
    </row>
    <row r="26" spans="1:5">
      <c r="A26" s="85">
        <v>108</v>
      </c>
      <c r="B26" s="9" t="s">
        <v>36</v>
      </c>
      <c r="C26" s="185">
        <v>750</v>
      </c>
      <c r="D26" s="23">
        <f>'compte_détaillé 2018-2019'!P$119</f>
        <v>293.44000000000005</v>
      </c>
      <c r="E26" s="84">
        <f t="shared" si="1"/>
        <v>-456.55999999999995</v>
      </c>
    </row>
    <row r="27" spans="1:5">
      <c r="A27" s="86">
        <v>109</v>
      </c>
      <c r="B27" s="12" t="s">
        <v>89</v>
      </c>
      <c r="C27" s="186">
        <v>10000</v>
      </c>
      <c r="D27" s="23">
        <f>'compte_détaillé 2018-2019'!Q$119</f>
        <v>15000</v>
      </c>
      <c r="E27" s="84">
        <f t="shared" si="1"/>
        <v>5000</v>
      </c>
    </row>
    <row r="28" spans="1:5">
      <c r="A28" s="88">
        <v>110</v>
      </c>
      <c r="B28" s="74" t="s">
        <v>75</v>
      </c>
      <c r="C28" s="70">
        <v>0</v>
      </c>
      <c r="D28" s="23">
        <f>'compte_détaillé 2018-2019'!R$119</f>
        <v>32300</v>
      </c>
      <c r="E28" s="87"/>
    </row>
    <row r="29" spans="1:5" ht="16" thickBot="1">
      <c r="A29" s="89">
        <v>111</v>
      </c>
      <c r="B29" s="75" t="s">
        <v>78</v>
      </c>
      <c r="C29" s="76">
        <v>0</v>
      </c>
      <c r="D29" s="23">
        <f>'compte_détaillé 2018-2019'!S$119</f>
        <v>17500</v>
      </c>
      <c r="E29" s="90"/>
    </row>
    <row r="30" spans="1:5" ht="16" thickBot="1">
      <c r="A30" s="13"/>
      <c r="B30" s="14" t="s">
        <v>37</v>
      </c>
      <c r="C30" s="21">
        <f>SUM(C19:C29)</f>
        <v>45957</v>
      </c>
      <c r="D30" s="24">
        <f>SUM(D19:D29)</f>
        <v>88353.01</v>
      </c>
      <c r="E30" s="22"/>
    </row>
    <row r="31" spans="1:5" ht="16" thickBot="1"/>
    <row r="32" spans="1:5">
      <c r="B32" s="161" t="s">
        <v>150</v>
      </c>
      <c r="C32" s="162">
        <f>'compte_détaillé 2018-2019'!D3</f>
        <v>44752.03</v>
      </c>
    </row>
    <row r="33" spans="2:3">
      <c r="B33" s="81" t="s">
        <v>151</v>
      </c>
      <c r="C33" s="158">
        <f>D15</f>
        <v>80143.900000000009</v>
      </c>
    </row>
    <row r="34" spans="2:3">
      <c r="B34" s="81" t="s">
        <v>152</v>
      </c>
      <c r="C34" s="158">
        <f>D30</f>
        <v>88353.01</v>
      </c>
    </row>
    <row r="35" spans="2:3" ht="16" thickBot="1">
      <c r="B35" s="159" t="s">
        <v>153</v>
      </c>
      <c r="C35" s="160">
        <f>C32+C33-C34</f>
        <v>36542.920000000013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A22F-DA27-CF45-BB1D-15629065FDE5}">
  <dimension ref="A1:F40"/>
  <sheetViews>
    <sheetView tabSelected="1" topLeftCell="A29" zoomScale="150" zoomScaleNormal="150" workbookViewId="0">
      <selection activeCell="C40" sqref="C40"/>
    </sheetView>
  </sheetViews>
  <sheetFormatPr baseColWidth="10" defaultColWidth="11.5" defaultRowHeight="15"/>
  <cols>
    <col min="1" max="1" width="7" style="1" customWidth="1"/>
    <col min="2" max="2" width="34.1640625" style="1" bestFit="1" customWidth="1"/>
    <col min="3" max="3" width="14.1640625" style="1" bestFit="1" customWidth="1"/>
    <col min="4" max="4" width="17" style="1" customWidth="1"/>
    <col min="5" max="5" width="14.5" style="1" bestFit="1" customWidth="1"/>
    <col min="6" max="6" width="11.5" style="1" customWidth="1"/>
    <col min="7" max="7" width="26.83203125" style="1" customWidth="1"/>
    <col min="8" max="8" width="5.5" style="1" customWidth="1"/>
    <col min="9" max="9" width="11.5" style="1" customWidth="1"/>
    <col min="10" max="16384" width="11.5" style="1"/>
  </cols>
  <sheetData>
    <row r="1" spans="1:5">
      <c r="A1" s="8" t="s">
        <v>156</v>
      </c>
      <c r="B1" s="8" t="s">
        <v>157</v>
      </c>
    </row>
    <row r="2" spans="1:5" ht="16" thickBot="1">
      <c r="B2" s="8"/>
      <c r="C2" s="108"/>
    </row>
    <row r="3" spans="1:5">
      <c r="B3" s="161" t="s">
        <v>158</v>
      </c>
      <c r="C3" s="162">
        <v>44752.03</v>
      </c>
    </row>
    <row r="4" spans="1:5">
      <c r="B4" s="81" t="s">
        <v>151</v>
      </c>
      <c r="C4" s="158">
        <v>80143.900000000009</v>
      </c>
    </row>
    <row r="5" spans="1:5">
      <c r="B5" s="81" t="s">
        <v>152</v>
      </c>
      <c r="C5" s="158">
        <v>88353.01</v>
      </c>
    </row>
    <row r="6" spans="1:5" ht="17" thickBot="1">
      <c r="B6" s="159" t="s">
        <v>159</v>
      </c>
      <c r="C6" s="160">
        <v>36542.920000000013</v>
      </c>
      <c r="D6" s="248" t="s">
        <v>160</v>
      </c>
      <c r="E6" s="249"/>
    </row>
    <row r="7" spans="1:5">
      <c r="B7" s="8"/>
      <c r="C7" s="108"/>
    </row>
    <row r="8" spans="1:5">
      <c r="C8" s="108"/>
    </row>
    <row r="9" spans="1:5">
      <c r="B9" s="8"/>
      <c r="C9" s="108"/>
    </row>
    <row r="10" spans="1:5">
      <c r="B10" s="8" t="s">
        <v>161</v>
      </c>
      <c r="C10" s="108" t="s">
        <v>144</v>
      </c>
    </row>
    <row r="11" spans="1:5" ht="16" thickBot="1">
      <c r="A11" s="8"/>
    </row>
    <row r="12" spans="1:5" ht="16" thickBot="1">
      <c r="A12" s="18"/>
      <c r="B12" s="20"/>
      <c r="C12" s="20" t="s">
        <v>162</v>
      </c>
      <c r="D12" s="15" t="s">
        <v>163</v>
      </c>
      <c r="E12" s="16" t="s">
        <v>164</v>
      </c>
    </row>
    <row r="13" spans="1:5">
      <c r="A13" s="153">
        <v>201</v>
      </c>
      <c r="B13" s="154" t="s">
        <v>165</v>
      </c>
      <c r="C13" s="163">
        <v>14000</v>
      </c>
      <c r="D13" s="156">
        <v>20870.170000000006</v>
      </c>
      <c r="E13" s="157">
        <f>D13-C13</f>
        <v>6870.1700000000055</v>
      </c>
    </row>
    <row r="14" spans="1:5">
      <c r="A14" s="81">
        <v>202</v>
      </c>
      <c r="B14" s="74" t="s">
        <v>146</v>
      </c>
      <c r="C14" s="164"/>
      <c r="D14" s="71">
        <v>2990</v>
      </c>
      <c r="E14" s="157">
        <f t="shared" ref="E14:E20" si="0">D14-C14</f>
        <v>2990</v>
      </c>
    </row>
    <row r="15" spans="1:5">
      <c r="A15" s="81">
        <v>203</v>
      </c>
      <c r="B15" s="74" t="s">
        <v>166</v>
      </c>
      <c r="C15" s="164">
        <v>0</v>
      </c>
      <c r="D15" s="71">
        <v>697.02</v>
      </c>
      <c r="E15" s="157">
        <f t="shared" si="0"/>
        <v>697.02</v>
      </c>
    </row>
    <row r="16" spans="1:5">
      <c r="A16" s="81">
        <v>205</v>
      </c>
      <c r="B16" s="74" t="s">
        <v>167</v>
      </c>
      <c r="C16" s="164">
        <v>10000</v>
      </c>
      <c r="D16" s="71">
        <v>865</v>
      </c>
      <c r="E16" s="157">
        <f t="shared" si="0"/>
        <v>-9135</v>
      </c>
    </row>
    <row r="17" spans="1:5">
      <c r="A17" s="81">
        <v>206</v>
      </c>
      <c r="B17" s="74" t="s">
        <v>168</v>
      </c>
      <c r="C17" s="164">
        <v>7000</v>
      </c>
      <c r="D17" s="71">
        <v>0</v>
      </c>
      <c r="E17" s="157">
        <f t="shared" si="0"/>
        <v>-7000</v>
      </c>
    </row>
    <row r="18" spans="1:5">
      <c r="A18" s="81">
        <v>207</v>
      </c>
      <c r="B18" s="74" t="s">
        <v>169</v>
      </c>
      <c r="C18" s="164">
        <v>12000</v>
      </c>
      <c r="D18" s="71">
        <v>7708.83</v>
      </c>
      <c r="E18" s="157">
        <f t="shared" si="0"/>
        <v>-4291.17</v>
      </c>
    </row>
    <row r="19" spans="1:5">
      <c r="A19" s="81">
        <v>208</v>
      </c>
      <c r="B19" s="74" t="s">
        <v>170</v>
      </c>
      <c r="C19" s="164">
        <v>900</v>
      </c>
      <c r="D19" s="71">
        <v>102.95</v>
      </c>
      <c r="E19" s="157">
        <f t="shared" si="0"/>
        <v>-797.05</v>
      </c>
    </row>
    <row r="20" spans="1:5" ht="16" thickBot="1">
      <c r="A20" s="81">
        <v>209</v>
      </c>
      <c r="B20" s="74" t="s">
        <v>171</v>
      </c>
      <c r="C20" s="164">
        <v>2057</v>
      </c>
      <c r="D20" s="71">
        <v>10836</v>
      </c>
      <c r="E20" s="157">
        <f t="shared" si="0"/>
        <v>8779</v>
      </c>
    </row>
    <row r="21" spans="1:5" ht="16" thickBot="1">
      <c r="A21" s="106"/>
      <c r="B21" s="150" t="s">
        <v>172</v>
      </c>
      <c r="C21" s="151">
        <f>SUM(C13:C20)</f>
        <v>45957</v>
      </c>
      <c r="D21" s="151">
        <f>SUM(D13:D20)</f>
        <v>44069.97</v>
      </c>
      <c r="E21" s="152">
        <f>D21-C21</f>
        <v>-1887.0299999999988</v>
      </c>
    </row>
    <row r="22" spans="1:5">
      <c r="A22" s="81">
        <v>210</v>
      </c>
      <c r="B22" s="74" t="s">
        <v>173</v>
      </c>
      <c r="C22" s="164">
        <v>0</v>
      </c>
      <c r="D22" s="71">
        <v>23844.260000000002</v>
      </c>
      <c r="E22" s="148"/>
    </row>
    <row r="23" spans="1:5" ht="16" thickBot="1">
      <c r="A23" s="82">
        <v>211</v>
      </c>
      <c r="B23" s="75" t="s">
        <v>174</v>
      </c>
      <c r="C23" s="165">
        <v>0</v>
      </c>
      <c r="D23" s="77">
        <v>12229.67</v>
      </c>
      <c r="E23" s="149"/>
    </row>
    <row r="24" spans="1:5" ht="16" thickBot="1">
      <c r="A24" s="106"/>
      <c r="B24" s="150" t="s">
        <v>175</v>
      </c>
      <c r="C24" s="151"/>
      <c r="D24" s="151">
        <v>80143.900000000009</v>
      </c>
      <c r="E24" s="152"/>
    </row>
    <row r="25" spans="1:5">
      <c r="E25" s="147"/>
    </row>
    <row r="26" spans="1:5" ht="16" thickBot="1"/>
    <row r="27" spans="1:5" ht="16" thickBot="1">
      <c r="A27" s="166"/>
      <c r="B27" s="167"/>
      <c r="C27" s="15" t="s">
        <v>176</v>
      </c>
      <c r="D27" s="15" t="s">
        <v>177</v>
      </c>
      <c r="E27" s="16" t="s">
        <v>164</v>
      </c>
    </row>
    <row r="28" spans="1:5">
      <c r="A28" s="168">
        <v>101</v>
      </c>
      <c r="B28" s="169" t="s">
        <v>178</v>
      </c>
      <c r="C28" s="170">
        <v>1200</v>
      </c>
      <c r="D28" s="171">
        <v>865.22</v>
      </c>
      <c r="E28" s="84">
        <f>D28-C28</f>
        <v>-334.78</v>
      </c>
    </row>
    <row r="29" spans="1:5">
      <c r="A29" s="172">
        <v>102</v>
      </c>
      <c r="B29" s="173" t="s">
        <v>179</v>
      </c>
      <c r="C29" s="174">
        <v>200</v>
      </c>
      <c r="D29" s="171">
        <v>0</v>
      </c>
      <c r="E29" s="84">
        <f t="shared" ref="E29:E36" si="1">D29-C29</f>
        <v>-200</v>
      </c>
    </row>
    <row r="30" spans="1:5">
      <c r="A30" s="172">
        <v>103</v>
      </c>
      <c r="B30" s="173" t="s">
        <v>180</v>
      </c>
      <c r="C30" s="174">
        <v>19000</v>
      </c>
      <c r="D30" s="171">
        <v>13440.24</v>
      </c>
      <c r="E30" s="84">
        <f t="shared" si="1"/>
        <v>-5559.76</v>
      </c>
    </row>
    <row r="31" spans="1:5">
      <c r="A31" s="172">
        <v>104</v>
      </c>
      <c r="B31" s="173" t="s">
        <v>181</v>
      </c>
      <c r="C31" s="174">
        <v>407</v>
      </c>
      <c r="D31" s="171">
        <v>0</v>
      </c>
      <c r="E31" s="84">
        <f t="shared" si="1"/>
        <v>-407</v>
      </c>
    </row>
    <row r="32" spans="1:5">
      <c r="A32" s="172">
        <v>105</v>
      </c>
      <c r="B32" s="173" t="s">
        <v>155</v>
      </c>
      <c r="C32" s="174">
        <v>4400</v>
      </c>
      <c r="D32" s="171">
        <v>2680.2799999999997</v>
      </c>
      <c r="E32" s="84">
        <f t="shared" si="1"/>
        <v>-1719.7200000000003</v>
      </c>
    </row>
    <row r="33" spans="1:6">
      <c r="A33" s="172">
        <v>106</v>
      </c>
      <c r="B33" s="173" t="s">
        <v>90</v>
      </c>
      <c r="C33" s="174">
        <v>0</v>
      </c>
      <c r="D33" s="171">
        <v>0</v>
      </c>
      <c r="E33" s="84">
        <f>D33-C33</f>
        <v>0</v>
      </c>
    </row>
    <row r="34" spans="1:6">
      <c r="A34" s="172">
        <v>107</v>
      </c>
      <c r="B34" s="173" t="s">
        <v>182</v>
      </c>
      <c r="C34" s="174">
        <v>10000</v>
      </c>
      <c r="D34" s="171">
        <v>6273.83</v>
      </c>
      <c r="E34" s="84">
        <f t="shared" si="1"/>
        <v>-3726.17</v>
      </c>
    </row>
    <row r="35" spans="1:6">
      <c r="A35" s="172">
        <v>108</v>
      </c>
      <c r="B35" s="173" t="s">
        <v>183</v>
      </c>
      <c r="C35" s="174">
        <v>750</v>
      </c>
      <c r="D35" s="171">
        <v>293.44000000000005</v>
      </c>
      <c r="E35" s="84">
        <f t="shared" si="1"/>
        <v>-456.55999999999995</v>
      </c>
    </row>
    <row r="36" spans="1:6" ht="16" thickBot="1">
      <c r="A36" s="175">
        <v>109</v>
      </c>
      <c r="B36" s="176" t="s">
        <v>184</v>
      </c>
      <c r="C36" s="177">
        <v>10000</v>
      </c>
      <c r="D36" s="171">
        <v>15000</v>
      </c>
      <c r="E36" s="84">
        <f t="shared" si="1"/>
        <v>5000</v>
      </c>
    </row>
    <row r="37" spans="1:6" ht="16" thickBot="1">
      <c r="A37" s="178"/>
      <c r="B37" s="14" t="s">
        <v>185</v>
      </c>
      <c r="C37" s="21">
        <f>SUM(C28:C36)</f>
        <v>45957</v>
      </c>
      <c r="D37" s="179">
        <f>SUM(D28:D36)</f>
        <v>38553.009999999995</v>
      </c>
      <c r="E37" s="22">
        <f>SUM(E28:E36)</f>
        <v>-7403.99</v>
      </c>
      <c r="F37" s="147"/>
    </row>
    <row r="38" spans="1:6">
      <c r="A38" s="180">
        <v>110</v>
      </c>
      <c r="B38" s="180" t="s">
        <v>186</v>
      </c>
      <c r="C38" s="181">
        <v>0</v>
      </c>
      <c r="D38" s="171">
        <v>32300</v>
      </c>
      <c r="E38" s="87"/>
    </row>
    <row r="39" spans="1:6" ht="16" thickBot="1">
      <c r="A39" s="182">
        <v>111</v>
      </c>
      <c r="B39" s="182" t="s">
        <v>187</v>
      </c>
      <c r="C39" s="183">
        <v>0</v>
      </c>
      <c r="D39" s="171">
        <v>17500</v>
      </c>
      <c r="E39" s="90"/>
    </row>
    <row r="40" spans="1:6" ht="16" thickBot="1">
      <c r="A40" s="178"/>
      <c r="B40" s="150" t="s">
        <v>175</v>
      </c>
      <c r="C40" s="21"/>
      <c r="D40" s="179">
        <v>88353.01</v>
      </c>
      <c r="E40" s="22"/>
    </row>
  </sheetData>
  <mergeCells count="1">
    <mergeCell ref="D6:E6"/>
  </mergeCells>
  <pageMargins left="0.70000000000000007" right="0.70000000000000007" top="0.75" bottom="0.75" header="0.30000000000000004" footer="0.30000000000000004"/>
  <pageSetup fitToWidth="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Codification</vt:lpstr>
      <vt:lpstr>compte_détaillé 2018-2019</vt:lpstr>
      <vt:lpstr>Récapitulatif</vt:lpstr>
      <vt:lpstr>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2017-11-28T19:32:05Z</dcterms:created>
  <dcterms:modified xsi:type="dcterms:W3CDTF">2020-06-29T08:52:09Z</dcterms:modified>
</cp:coreProperties>
</file>